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95" windowWidth="20115" windowHeight="7875" activeTab="1"/>
  </bookViews>
  <sheets>
    <sheet name="Cadastro" sheetId="1" r:id="rId1"/>
    <sheet name="Entrada" sheetId="2" r:id="rId2"/>
    <sheet name="Saída" sheetId="3" r:id="rId3"/>
  </sheets>
  <calcPr calcId="145621"/>
</workbook>
</file>

<file path=xl/calcChain.xml><?xml version="1.0" encoding="utf-8"?>
<calcChain xmlns="http://schemas.openxmlformats.org/spreadsheetml/2006/main">
  <c r="I5" i="2" l="1"/>
  <c r="I6" i="2"/>
  <c r="I7" i="2"/>
  <c r="I8" i="2"/>
  <c r="I4" i="2"/>
  <c r="A9" i="3" l="1"/>
  <c r="K9" i="3"/>
  <c r="A8" i="2"/>
  <c r="J8" i="2"/>
  <c r="K8" i="2" s="1"/>
  <c r="M8" i="2"/>
  <c r="A12" i="1"/>
  <c r="K8" i="3" l="1"/>
  <c r="K7" i="3" l="1"/>
  <c r="J5" i="2"/>
  <c r="K5" i="2" s="1"/>
  <c r="M5" i="2"/>
  <c r="J6" i="2"/>
  <c r="K6" i="2" s="1"/>
  <c r="M6" i="2"/>
  <c r="J7" i="2"/>
  <c r="K7" i="2" s="1"/>
  <c r="M7" i="2"/>
  <c r="A4" i="1" l="1"/>
  <c r="A10" i="1"/>
  <c r="A11" i="1"/>
  <c r="A8" i="1"/>
  <c r="A9" i="1"/>
  <c r="K6" i="3" l="1"/>
  <c r="K5" i="3"/>
  <c r="K4" i="3"/>
  <c r="J4" i="2"/>
  <c r="K4" i="2" s="1"/>
  <c r="M4" i="2"/>
  <c r="A7" i="1" l="1"/>
  <c r="A6" i="1"/>
  <c r="A5" i="1"/>
  <c r="A8" i="3" l="1"/>
  <c r="A6" i="2"/>
  <c r="A5" i="2"/>
  <c r="A7" i="3"/>
  <c r="A7" i="2"/>
  <c r="A6" i="3"/>
  <c r="A4" i="3"/>
  <c r="E12" i="1" s="1"/>
  <c r="A5" i="3"/>
  <c r="A4" i="2"/>
  <c r="D12" i="1" s="1"/>
  <c r="F12" i="1" l="1"/>
  <c r="E11" i="1"/>
  <c r="D11" i="1"/>
  <c r="E10" i="1"/>
  <c r="D10" i="1"/>
  <c r="D9" i="1"/>
  <c r="E8" i="1"/>
  <c r="E9" i="1"/>
  <c r="D8" i="1"/>
  <c r="D5" i="1"/>
  <c r="D7" i="1"/>
  <c r="D4" i="1"/>
  <c r="D6" i="1"/>
  <c r="E5" i="1"/>
  <c r="E7" i="1"/>
  <c r="E6" i="1"/>
  <c r="E4" i="1"/>
  <c r="F11" i="1" l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<sst xmlns="http://schemas.openxmlformats.org/spreadsheetml/2006/main" count="117" uniqueCount="57">
  <si>
    <t>Código</t>
  </si>
  <si>
    <t>Descrição</t>
  </si>
  <si>
    <t>Unidade</t>
  </si>
  <si>
    <t>Entrada</t>
  </si>
  <si>
    <t xml:space="preserve">Saída </t>
  </si>
  <si>
    <t>Saldo</t>
  </si>
  <si>
    <t>Caldo Caseína Soja</t>
  </si>
  <si>
    <t>Fluido Tioglicolato</t>
  </si>
  <si>
    <t>Estoque Geral</t>
  </si>
  <si>
    <t>DESCRIÇÃO</t>
  </si>
  <si>
    <t>DATA DE ENTRADA</t>
  </si>
  <si>
    <t>FORNECEDOR</t>
  </si>
  <si>
    <t>LOTE</t>
  </si>
  <si>
    <t>QTDE</t>
  </si>
  <si>
    <t>STATUS</t>
  </si>
  <si>
    <t>RESPONSÁVEL</t>
  </si>
  <si>
    <t>VENCIDO</t>
  </si>
  <si>
    <t>CÓDIGO</t>
  </si>
  <si>
    <t>DATA DE VALIDADE</t>
  </si>
  <si>
    <t>QTDE ENTRADA</t>
  </si>
  <si>
    <t>QTDE EM ESTOQUE</t>
  </si>
  <si>
    <t>MAPA CONTROLE DE ENTRADA</t>
  </si>
  <si>
    <t>DATA DE SAÍDA</t>
  </si>
  <si>
    <t>MOTIVO</t>
  </si>
  <si>
    <t>FABRICANTE</t>
  </si>
  <si>
    <t>MAPA CONTROLE DE SAÍDA</t>
  </si>
  <si>
    <t>NÃO CONFORME</t>
  </si>
  <si>
    <t>DATA DE ABERTURA</t>
  </si>
  <si>
    <t>ALINE</t>
  </si>
  <si>
    <t>LEDA</t>
  </si>
  <si>
    <t>WALLAS</t>
  </si>
  <si>
    <t>NATACHA</t>
  </si>
  <si>
    <t>ÉLIDA</t>
  </si>
  <si>
    <t>DATA DE VERIFICAÇÃO</t>
  </si>
  <si>
    <t>VERIFICAÇÃO PERIÓDICA</t>
  </si>
  <si>
    <t>Merck</t>
  </si>
  <si>
    <t>Fluido A</t>
  </si>
  <si>
    <t>Fluido K</t>
  </si>
  <si>
    <t xml:space="preserve">Identificação de Meios de Cultura </t>
  </si>
  <si>
    <t>F8MA22650</t>
  </si>
  <si>
    <t>F8HA34189</t>
  </si>
  <si>
    <t>FINALIZADO</t>
  </si>
  <si>
    <t>Cx c/ 4 fr 300 mL</t>
  </si>
  <si>
    <t>Cx c/ 12 fr 100 mL</t>
  </si>
  <si>
    <t>Caldo Rappaport</t>
  </si>
  <si>
    <t>Cx c/ 10 tb 10 mL</t>
  </si>
  <si>
    <t>Caldo Mossel</t>
  </si>
  <si>
    <t>Agar VRBG</t>
  </si>
  <si>
    <t>Pct c/ 10 pl 90x15mm</t>
  </si>
  <si>
    <t>Agar XLD</t>
  </si>
  <si>
    <r>
      <t xml:space="preserve">                              </t>
    </r>
    <r>
      <rPr>
        <b/>
        <sz val="14"/>
        <color theme="1"/>
        <rFont val="Calibri"/>
        <family val="2"/>
        <scheme val="minor"/>
      </rPr>
      <t>Registro de Entrada e Reinspeção de Meio de Cultura Pronto para Uso</t>
    </r>
  </si>
  <si>
    <r>
      <t xml:space="preserve">                                 </t>
    </r>
    <r>
      <rPr>
        <b/>
        <sz val="15"/>
        <color theme="1"/>
        <rFont val="Calibri"/>
        <family val="2"/>
        <scheme val="minor"/>
      </rPr>
      <t xml:space="preserve"> Registro de Entrada e Reinspeção de Meio de Cultura Pronto para Uso</t>
    </r>
  </si>
  <si>
    <t xml:space="preserve">                                 Registro de Entrada e Reinspeção de Meio de Cultura Pronto para Uso</t>
  </si>
  <si>
    <t>Reagente LAL</t>
  </si>
  <si>
    <t>Frasco para 50 testes</t>
  </si>
  <si>
    <t>Cape Cod</t>
  </si>
  <si>
    <t>518-07-888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</si>
</sst>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0" fillId="3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/>
    <xf numFmtId="0" fontId="0" fillId="0" borderId="0" xfId="0"/>
    <xf numFmtId="0" fontId="2" fillId="0" borderId="0" xfId="0" applyFont="1" applyBorder="1" applyAlignment="1" applyProtection="1">
      <alignment horizontal="center" vertical="center"/>
      <protection locked="0"/>
    </xf>
    <xf numFmtId="14" fontId="0" fillId="0" borderId="0" xfId="0" applyNumberFormat="1" applyAlignment="1">
      <alignment horizontal="center"/>
    </xf>
    <xf numFmtId="0" fontId="1" fillId="4" borderId="2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1" fillId="4" borderId="2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>
      <alignment horizontal="center" vertical="center" wrapText="1"/>
    </xf>
    <xf numFmtId="14" fontId="0" fillId="0" borderId="0" xfId="0" applyNumberFormat="1"/>
    <xf numFmtId="14" fontId="4" fillId="3" borderId="2" xfId="0" applyNumberFormat="1" applyFont="1" applyFill="1" applyBorder="1" applyAlignment="1">
      <alignment horizontal="center" vertical="top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5" borderId="0" xfId="0" applyFill="1"/>
    <xf numFmtId="0" fontId="7" fillId="0" borderId="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14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/>
    </xf>
    <xf numFmtId="14" fontId="8" fillId="0" borderId="0" xfId="0" applyNumberFormat="1" applyFont="1" applyAlignment="1" applyProtection="1">
      <alignment horizontal="center"/>
      <protection locked="0"/>
    </xf>
  </cellXfs>
  <cellStyles count="1">
    <cellStyle name="Normal" xfId="0" builtinId="0"/>
  </cellStyles>
  <dxfs count="81">
    <dxf>
      <font>
        <color theme="0"/>
      </font>
      <fill>
        <patternFill>
          <bgColor theme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color theme="0"/>
      </font>
      <fill>
        <patternFill>
          <bgColor theme="9"/>
        </patternFill>
      </fill>
    </dxf>
    <dxf>
      <font>
        <strike val="0"/>
        <color theme="9" tint="-0.499984740745262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</dxf>
    <dxf>
      <border outline="0">
        <bottom style="thin">
          <color theme="1"/>
        </bottom>
      </border>
    </dxf>
    <dxf>
      <border outline="0"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center" vertical="top" textRotation="0" wrapText="0" indent="0" justifyLastLine="0" shrinkToFit="0" readingOrder="0"/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strike val="0"/>
        <color theme="9" tint="-0.499984740745262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0"/>
      </font>
      <numFmt numFmtId="19" formatCode="dd/mm/yyyy"/>
      <alignment horizontal="center" vertical="bottom" textRotation="0" wrapText="0" indent="0" justifyLastLine="0" shrinkToFit="0" readingOrder="0"/>
      <protection locked="0" hidden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numFmt numFmtId="19" formatCode="dd/mm/yyyy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numFmt numFmtId="19" formatCode="dd/mm/yyyy"/>
      <alignment horizontal="center" vertical="bottom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border outline="0">
        <bottom style="thin">
          <color theme="1"/>
        </bottom>
      </border>
    </dxf>
    <dxf>
      <fill>
        <patternFill patternType="solid">
          <fgColor indexed="64"/>
          <bgColor theme="9" tint="0.39997558519241921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file:///T:\Controle%20de%20Qualidade\Laboratorio%20Microbiologia\Certificados\Meio%20de%20Cultura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95251</xdr:rowOff>
    </xdr:from>
    <xdr:to>
      <xdr:col>1</xdr:col>
      <xdr:colOff>134707</xdr:colOff>
      <xdr:row>0</xdr:row>
      <xdr:rowOff>457200</xdr:rowOff>
    </xdr:to>
    <xdr:pic>
      <xdr:nvPicPr>
        <xdr:cNvPr id="2" name="Imagem 1" descr="\\Cla0812\laudos\PAPEL TIMBRADO LAUDOS LA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95251"/>
          <a:ext cx="1163406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104775</xdr:rowOff>
    </xdr:from>
    <xdr:to>
      <xdr:col>1</xdr:col>
      <xdr:colOff>410931</xdr:colOff>
      <xdr:row>0</xdr:row>
      <xdr:rowOff>466724</xdr:rowOff>
    </xdr:to>
    <xdr:pic>
      <xdr:nvPicPr>
        <xdr:cNvPr id="2" name="Imagem 1" descr="\\Cla0812\laudos\PAPEL TIMBRADO LAUDOS LA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04775"/>
          <a:ext cx="1163406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225322</xdr:colOff>
      <xdr:row>1</xdr:row>
      <xdr:rowOff>0</xdr:rowOff>
    </xdr:from>
    <xdr:to>
      <xdr:col>4</xdr:col>
      <xdr:colOff>675968</xdr:colOff>
      <xdr:row>1</xdr:row>
      <xdr:rowOff>245807</xdr:rowOff>
    </xdr:to>
    <xdr:sp macro="" textlink="">
      <xdr:nvSpPr>
        <xdr:cNvPr id="6" name="Retângulo 5">
          <a:hlinkClick xmlns:r="http://schemas.openxmlformats.org/officeDocument/2006/relationships" r:id="rId2"/>
        </xdr:cNvPr>
        <xdr:cNvSpPr/>
      </xdr:nvSpPr>
      <xdr:spPr>
        <a:xfrm>
          <a:off x="3769032" y="583790"/>
          <a:ext cx="1444113" cy="245807"/>
        </a:xfrm>
        <a:prstGeom prst="rect">
          <a:avLst/>
        </a:prstGeom>
        <a:solidFill>
          <a:schemeClr val="tx2">
            <a:lumMod val="75000"/>
          </a:schemeClr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/>
            <a:t>Buscar</a:t>
          </a:r>
          <a:r>
            <a:rPr lang="pt-BR" sz="1100" baseline="0"/>
            <a:t> Certificados</a:t>
          </a:r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104775</xdr:rowOff>
    </xdr:from>
    <xdr:to>
      <xdr:col>1</xdr:col>
      <xdr:colOff>410931</xdr:colOff>
      <xdr:row>0</xdr:row>
      <xdr:rowOff>466724</xdr:rowOff>
    </xdr:to>
    <xdr:pic>
      <xdr:nvPicPr>
        <xdr:cNvPr id="2" name="Imagem 1" descr="\\Cla0812\laudos\PAPEL TIMBRADO LAUDOS LA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04775"/>
          <a:ext cx="1163406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3" name="Tabela3" displayName="Tabela3" ref="A3:F12" totalsRowShown="0" headerRowDxfId="80" dataDxfId="79">
  <autoFilter ref="A3:F12"/>
  <tableColumns count="6">
    <tableColumn id="1" name="Código" dataDxfId="78">
      <calculatedColumnFormula>IF(Tabela3[Descrição]="","",TEXT(ROW(A4)-4,"200"))</calculatedColumnFormula>
    </tableColumn>
    <tableColumn id="2" name="Descrição" dataDxfId="77"/>
    <tableColumn id="3" name="Unidade" dataDxfId="76"/>
    <tableColumn id="4" name="Entrada" dataDxfId="75">
      <calculatedColumnFormula>IF(Tabela3[[#This Row],[Código]]&lt;&gt;"",SUMIF(Tabela4[CÓDIGO],Tabela3[[#This Row],[Código]],Tabela4[QTDE ENTRADA]),"")</calculatedColumnFormula>
    </tableColumn>
    <tableColumn id="5" name="Saída " dataDxfId="74">
      <calculatedColumnFormula>IF(Tabela3[[#This Row],[Código]]&lt;&gt;"",SUMIF(Tabela6[CÓDIGO],Tabela3[[#This Row],[Código]],Tabela6[QTDE]),"")</calculatedColumnFormula>
    </tableColumn>
    <tableColumn id="6" name="Saldo" dataDxfId="73">
      <calculatedColumnFormula>IF(Tabela3[[#This Row],[Código]]&lt;&gt;"",Tabela3[[#This Row],[Entrada]]-Tabela3[[#This Row],[Saída ]],"")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Tabela4" displayName="Tabela4" ref="A3:M8" totalsRowShown="0" headerRowDxfId="27" dataDxfId="26" headerRowBorderDxfId="24" tableBorderDxfId="25">
  <autoFilter ref="A3:M8"/>
  <sortState ref="A4:M23">
    <sortCondition ref="C3:C23"/>
  </sortState>
  <tableColumns count="13">
    <tableColumn id="1" name="CÓDIGO" dataDxfId="23">
      <calculatedColumnFormula>IFERROR(INDEX(Cadastro!A:A,MATCH(B4,Cadastro!B:B,0)),"")</calculatedColumnFormula>
    </tableColumn>
    <tableColumn id="2" name="DESCRIÇÃO" dataDxfId="22"/>
    <tableColumn id="3" name="DATA DE ENTRADA" dataDxfId="21"/>
    <tableColumn id="4" name="FORNECEDOR" dataDxfId="20"/>
    <tableColumn id="5" name="FABRICANTE" dataDxfId="19"/>
    <tableColumn id="6" name="LOTE" dataDxfId="18"/>
    <tableColumn id="7" name="DATA DE VALIDADE" dataDxfId="17"/>
    <tableColumn id="8" name="QTDE ENTRADA" dataDxfId="16"/>
    <tableColumn id="9" name="QTDE EM ESTOQUE" dataDxfId="1">
      <calculatedColumnFormula>Tabela4[[#This Row],[QTDE ENTRADA]]-IF(Tabela6[[#This Row],[LOTE]]&lt;&gt;"",SUMIFS(Tabela6[QTDE],Tabela6[LOTE],Tabela6[[#This Row],[LOTE]],Tabela6[DATA DE ENTRADA],Tabela6[[#This Row],[DATA DE ENTRADA]]))</calculatedColumnFormula>
    </tableColumn>
    <tableColumn id="10" name="VERIFICAÇÃO PERIÓDICA" dataDxfId="15">
      <calculatedColumnFormula>IF(TODAY()&gt;Tabela4[DATA DE VALIDADE],"VENCIDO",IF(Tabela4[DATA DE VALIDADE]-TODAY()&lt;30,"REINSPEÇÃO",IF(Tabela4[DATA DE VALIDADE]-TODAY()&gt;=30,"CONFORME")))</calculatedColumnFormula>
    </tableColumn>
    <tableColumn id="11" name="STATUS" dataDxfId="14">
      <calculatedColumnFormula>IF(Tabela4[VERIFICAÇÃO PERIÓDICA]="CONFORME","APTO PARA USO",IF(Tabela4[VERIFICAÇÃO PERIÓDICA]="REINSPEÇÃO","ENCAMINHAR PARA ÁREA DE REINSPEÇÃO",IF(Tabela4[VERIFICAÇÃO PERIÓDICA]="VENCIDO","DESCARTAR")))</calculatedColumnFormula>
    </tableColumn>
    <tableColumn id="12" name="RESPONSÁVEL" dataDxfId="13"/>
    <tableColumn id="13" name="DATA DE VERIFICAÇÃO" dataDxfId="12">
      <calculatedColumnFormula>TODAY()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ela6" displayName="Tabela6" ref="A3:K9" totalsRowShown="0" headerRowDxfId="55" dataDxfId="53" headerRowBorderDxfId="54">
  <autoFilter ref="A3:K9"/>
  <sortState ref="A4:K21">
    <sortCondition ref="G3:G21"/>
  </sortState>
  <tableColumns count="11">
    <tableColumn id="1" name="CÓDIGO" dataDxfId="52">
      <calculatedColumnFormula>IFERROR(INDEX(Cadastro!A:A,MATCH(B4,Cadastro!B:B,0)),"")</calculatedColumnFormula>
    </tableColumn>
    <tableColumn id="2" name="DESCRIÇÃO" dataDxfId="51"/>
    <tableColumn id="11" name="DATA DE ENTRADA" dataDxfId="50"/>
    <tableColumn id="3" name="FABRICANTE" dataDxfId="49"/>
    <tableColumn id="4" name="LOTE" dataDxfId="48"/>
    <tableColumn id="9" name="DATA DE ABERTURA" dataDxfId="47"/>
    <tableColumn id="5" name="DATA DE SAÍDA" dataDxfId="46"/>
    <tableColumn id="6" name="QTDE" dataDxfId="45"/>
    <tableColumn id="7" name="RESPONSÁVEL" dataDxfId="44"/>
    <tableColumn id="8" name="MOTIVO" dataDxfId="43"/>
    <tableColumn id="10" name="DATA DE VERIFICAÇÃO" dataDxfId="42">
      <calculatedColumnFormula>TODAY()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J12"/>
  <sheetViews>
    <sheetView zoomScale="120" zoomScaleNormal="120" workbookViewId="0">
      <selection activeCell="C13" sqref="C13"/>
    </sheetView>
  </sheetViews>
  <sheetFormatPr defaultRowHeight="15" x14ac:dyDescent="0.25"/>
  <cols>
    <col min="1" max="1" width="15.42578125" style="1" customWidth="1"/>
    <col min="2" max="2" width="28.7109375" style="1" customWidth="1"/>
    <col min="3" max="3" width="19.42578125" style="1" customWidth="1"/>
    <col min="4" max="6" width="12.42578125" style="1" customWidth="1"/>
    <col min="7" max="7" width="9.140625" style="1" customWidth="1"/>
    <col min="8" max="10" width="9.140625" style="1" hidden="1" customWidth="1"/>
    <col min="11" max="16384" width="9.140625" style="1"/>
  </cols>
  <sheetData>
    <row r="1" spans="1:10" ht="45.75" customHeight="1" x14ac:dyDescent="0.25">
      <c r="A1" s="31" t="s">
        <v>50</v>
      </c>
      <c r="B1" s="31"/>
      <c r="C1" s="31"/>
      <c r="D1" s="31"/>
      <c r="E1" s="31"/>
      <c r="F1" s="31"/>
    </row>
    <row r="2" spans="1:10" x14ac:dyDescent="0.25">
      <c r="A2" s="32" t="s">
        <v>38</v>
      </c>
      <c r="B2" s="32"/>
      <c r="C2" s="32"/>
      <c r="D2" s="33" t="s">
        <v>8</v>
      </c>
      <c r="E2" s="33"/>
      <c r="F2" s="33"/>
    </row>
    <row r="3" spans="1:10" x14ac:dyDescent="0.25">
      <c r="A3" s="3" t="s">
        <v>0</v>
      </c>
      <c r="B3" s="3" t="s">
        <v>1</v>
      </c>
      <c r="C3" s="3" t="s">
        <v>2</v>
      </c>
      <c r="D3" s="4" t="s">
        <v>3</v>
      </c>
      <c r="E3" s="4" t="s">
        <v>4</v>
      </c>
      <c r="F3" s="4" t="s">
        <v>5</v>
      </c>
    </row>
    <row r="4" spans="1:10" x14ac:dyDescent="0.25">
      <c r="A4" s="1" t="str">
        <f>IF(Tabela3[Descrição]="","",TEXT(ROW(A4)-4,"200"))</f>
        <v>200</v>
      </c>
      <c r="B4" s="2" t="s">
        <v>36</v>
      </c>
      <c r="C4" s="1" t="s">
        <v>42</v>
      </c>
      <c r="D4" s="1">
        <f>IF(Tabela3[[#This Row],[Código]]&lt;&gt;"",SUMIF(Tabela4[CÓDIGO],Tabela3[[#This Row],[Código]],Tabela4[QTDE ENTRADA]),"")</f>
        <v>0</v>
      </c>
      <c r="E4" s="1">
        <f>IF(Tabela3[[#This Row],[Código]]&lt;&gt;"",SUMIF(Tabela6[CÓDIGO],Tabela3[[#This Row],[Código]],Tabela6[QTDE]),"")</f>
        <v>0</v>
      </c>
      <c r="F4" s="1">
        <f>IF(Tabela3[[#This Row],[Código]]&lt;&gt;"",Tabela3[[#This Row],[Entrada]]-Tabela3[[#This Row],[Saída ]],"")</f>
        <v>0</v>
      </c>
      <c r="H4" s="1" t="s">
        <v>41</v>
      </c>
      <c r="J4" s="1" t="s">
        <v>28</v>
      </c>
    </row>
    <row r="5" spans="1:10" x14ac:dyDescent="0.25">
      <c r="A5" s="1" t="str">
        <f>IF(Tabela3[Descrição]="","",TEXT(ROW(A5)-4,"200"))</f>
        <v>201</v>
      </c>
      <c r="B5" s="2" t="s">
        <v>37</v>
      </c>
      <c r="C5" s="1" t="s">
        <v>42</v>
      </c>
      <c r="D5" s="1">
        <f>IF(Tabela3[[#This Row],[Código]]&lt;&gt;"",SUMIF(Tabela4[CÓDIGO],Tabela3[[#This Row],[Código]],Tabela4[QTDE ENTRADA]),"")</f>
        <v>13</v>
      </c>
      <c r="E5" s="1">
        <f>IF(Tabela3[[#This Row],[Código]]&lt;&gt;"",SUMIF(Tabela6[CÓDIGO],Tabela3[[#This Row],[Código]],Tabela6[QTDE]),"")</f>
        <v>5</v>
      </c>
      <c r="F5" s="1">
        <f>IF(Tabela3[[#This Row],[Código]]&lt;&gt;"",Tabela3[[#This Row],[Entrada]]-Tabela3[[#This Row],[Saída ]],"")</f>
        <v>8</v>
      </c>
      <c r="H5" s="1" t="s">
        <v>16</v>
      </c>
      <c r="J5" s="1" t="s">
        <v>29</v>
      </c>
    </row>
    <row r="6" spans="1:10" x14ac:dyDescent="0.25">
      <c r="A6" s="1" t="str">
        <f>IF(Tabela3[Descrição]="","",TEXT(ROW(A6)-4,"200"))</f>
        <v>202</v>
      </c>
      <c r="B6" s="2" t="s">
        <v>6</v>
      </c>
      <c r="C6" s="1" t="s">
        <v>43</v>
      </c>
      <c r="D6" s="1">
        <f>IF(Tabela3[[#This Row],[Código]]&lt;&gt;"",SUMIF(Tabela4[CÓDIGO],Tabela3[[#This Row],[Código]],Tabela4[QTDE ENTRADA]),"")</f>
        <v>0</v>
      </c>
      <c r="E6" s="1">
        <f>IF(Tabela3[[#This Row],[Código]]&lt;&gt;"",SUMIF(Tabela6[CÓDIGO],Tabela3[[#This Row],[Código]],Tabela6[QTDE]),"")</f>
        <v>0</v>
      </c>
      <c r="F6" s="1">
        <f>IF(Tabela3[[#This Row],[Código]]&lt;&gt;"",Tabela3[[#This Row],[Entrada]]-Tabela3[[#This Row],[Saída ]],"")</f>
        <v>0</v>
      </c>
      <c r="H6" s="1" t="s">
        <v>26</v>
      </c>
      <c r="J6" s="1" t="s">
        <v>30</v>
      </c>
    </row>
    <row r="7" spans="1:10" x14ac:dyDescent="0.25">
      <c r="A7" s="1" t="str">
        <f>IF(Tabela3[Descrição]="","",TEXT(ROW(A7)-4,"200"))</f>
        <v>203</v>
      </c>
      <c r="B7" s="2" t="s">
        <v>7</v>
      </c>
      <c r="C7" s="1" t="s">
        <v>43</v>
      </c>
      <c r="D7" s="1">
        <f>IF(Tabela3[[#This Row],[Código]]&lt;&gt;"",SUMIF(Tabela4[CÓDIGO],Tabela3[[#This Row],[Código]],Tabela4[QTDE ENTRADA]),"")</f>
        <v>0</v>
      </c>
      <c r="E7" s="1">
        <f>IF(Tabela3[[#This Row],[Código]]&lt;&gt;"",SUMIF(Tabela6[CÓDIGO],Tabela3[[#This Row],[Código]],Tabela6[QTDE]),"")</f>
        <v>0</v>
      </c>
      <c r="F7" s="1">
        <f>IF(Tabela3[[#This Row],[Código]]&lt;&gt;"",Tabela3[[#This Row],[Entrada]]-Tabela3[[#This Row],[Saída ]],"")</f>
        <v>0</v>
      </c>
      <c r="J7" s="1" t="s">
        <v>31</v>
      </c>
    </row>
    <row r="8" spans="1:10" x14ac:dyDescent="0.25">
      <c r="A8" s="1" t="str">
        <f>IF(Tabela3[Descrição]="","",TEXT(ROW(A8)-4,"200"))</f>
        <v>204</v>
      </c>
      <c r="B8" s="28" t="s">
        <v>44</v>
      </c>
      <c r="C8" s="1" t="s">
        <v>45</v>
      </c>
      <c r="D8" s="29">
        <f>IF(Tabela3[[#This Row],[Código]]&lt;&gt;"",SUMIF(Tabela4[CÓDIGO],Tabela3[[#This Row],[Código]],Tabela4[QTDE ENTRADA]),"")</f>
        <v>0</v>
      </c>
      <c r="E8" s="29">
        <f>IF(Tabela3[[#This Row],[Código]]&lt;&gt;"",SUMIF(Tabela6[CÓDIGO],Tabela3[[#This Row],[Código]],Tabela6[QTDE]),"")</f>
        <v>0</v>
      </c>
      <c r="F8" s="29">
        <f>IF(Tabela3[[#This Row],[Código]]&lt;&gt;"",Tabela3[[#This Row],[Entrada]]-Tabela3[[#This Row],[Saída ]],"")</f>
        <v>0</v>
      </c>
      <c r="J8" s="1" t="s">
        <v>32</v>
      </c>
    </row>
    <row r="9" spans="1:10" x14ac:dyDescent="0.25">
      <c r="A9" s="1" t="str">
        <f>IF(Tabela3[Descrição]="","",TEXT(ROW(A9)-4,"200"))</f>
        <v>205</v>
      </c>
      <c r="B9" s="28" t="s">
        <v>46</v>
      </c>
      <c r="C9" s="1" t="s">
        <v>45</v>
      </c>
      <c r="D9" s="29">
        <f>IF(Tabela3[[#This Row],[Código]]&lt;&gt;"",SUMIF(Tabela4[CÓDIGO],Tabela3[[#This Row],[Código]],Tabela4[QTDE ENTRADA]),"")</f>
        <v>0</v>
      </c>
      <c r="E9" s="29">
        <f>IF(Tabela3[[#This Row],[Código]]&lt;&gt;"",SUMIF(Tabela6[CÓDIGO],Tabela3[[#This Row],[Código]],Tabela6[QTDE]),"")</f>
        <v>0</v>
      </c>
      <c r="F9" s="29">
        <f>IF(Tabela3[[#This Row],[Código]]&lt;&gt;"",Tabela3[[#This Row],[Entrada]]-Tabela3[[#This Row],[Saída ]],"")</f>
        <v>0</v>
      </c>
    </row>
    <row r="10" spans="1:10" x14ac:dyDescent="0.25">
      <c r="A10" s="1" t="str">
        <f>IF(Tabela3[Descrição]="","",TEXT(ROW(A10)-4,"200"))</f>
        <v>206</v>
      </c>
      <c r="B10" s="28" t="s">
        <v>47</v>
      </c>
      <c r="C10" s="1" t="s">
        <v>48</v>
      </c>
      <c r="D10" s="29">
        <f>IF(Tabela3[[#This Row],[Código]]&lt;&gt;"",SUMIF(Tabela4[CÓDIGO],Tabela3[[#This Row],[Código]],Tabela4[QTDE ENTRADA]),"")</f>
        <v>0</v>
      </c>
      <c r="E10" s="29">
        <f>IF(Tabela3[[#This Row],[Código]]&lt;&gt;"",SUMIF(Tabela6[CÓDIGO],Tabela3[[#This Row],[Código]],Tabela6[QTDE]),"")</f>
        <v>0</v>
      </c>
      <c r="F10" s="29">
        <f>IF(Tabela3[[#This Row],[Código]]&lt;&gt;"",Tabela3[[#This Row],[Entrada]]-Tabela3[[#This Row],[Saída ]],"")</f>
        <v>0</v>
      </c>
    </row>
    <row r="11" spans="1:10" x14ac:dyDescent="0.25">
      <c r="A11" s="1" t="str">
        <f>IF(Tabela3[Descrição]="","",TEXT(ROW(A11)-4,"200"))</f>
        <v>207</v>
      </c>
      <c r="B11" s="28" t="s">
        <v>49</v>
      </c>
      <c r="C11" s="1" t="s">
        <v>48</v>
      </c>
      <c r="D11" s="29">
        <f>IF(Tabela3[[#This Row],[Código]]&lt;&gt;"",SUMIF(Tabela4[CÓDIGO],Tabela3[[#This Row],[Código]],Tabela4[QTDE ENTRADA]),"")</f>
        <v>0</v>
      </c>
      <c r="E11" s="29">
        <f>IF(Tabela3[[#This Row],[Código]]&lt;&gt;"",SUMIF(Tabela6[CÓDIGO],Tabela3[[#This Row],[Código]],Tabela6[QTDE]),"")</f>
        <v>0</v>
      </c>
      <c r="F11" s="29">
        <f>IF(Tabela3[[#This Row],[Código]]&lt;&gt;"",Tabela3[[#This Row],[Entrada]]-Tabela3[[#This Row],[Saída ]],"")</f>
        <v>0</v>
      </c>
    </row>
    <row r="12" spans="1:10" x14ac:dyDescent="0.25">
      <c r="A12" s="1" t="str">
        <f>IF(Tabela3[Descrição]="","",TEXT(ROW(A12)-4,"200"))</f>
        <v>208</v>
      </c>
      <c r="B12" s="28" t="s">
        <v>53</v>
      </c>
      <c r="C12" s="1" t="s">
        <v>54</v>
      </c>
      <c r="D12" s="29">
        <f>IF(Tabela3[[#This Row],[Código]]&lt;&gt;"",SUMIF(Tabela4[CÓDIGO],Tabela3[[#This Row],[Código]],Tabela4[QTDE ENTRADA]),"")</f>
        <v>8</v>
      </c>
      <c r="E12" s="29">
        <f>IF(Tabela3[[#This Row],[Código]]&lt;&gt;"",SUMIF(Tabela6[CÓDIGO],Tabela3[[#This Row],[Código]],Tabela6[QTDE]),"")</f>
        <v>3</v>
      </c>
      <c r="F12" s="29">
        <f>IF(Tabela3[[#This Row],[Código]]&lt;&gt;"",Tabela3[[#This Row],[Entrada]]-Tabela3[[#This Row],[Saída ]],"")</f>
        <v>5</v>
      </c>
    </row>
  </sheetData>
  <mergeCells count="3">
    <mergeCell ref="A1:F1"/>
    <mergeCell ref="A2:C2"/>
    <mergeCell ref="D2:F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M20"/>
  <sheetViews>
    <sheetView tabSelected="1" zoomScale="93" zoomScaleNormal="93" workbookViewId="0">
      <selection activeCell="I5" sqref="I5"/>
    </sheetView>
  </sheetViews>
  <sheetFormatPr defaultRowHeight="15" x14ac:dyDescent="0.25"/>
  <cols>
    <col min="1" max="1" width="11.5703125" customWidth="1"/>
    <col min="2" max="2" width="28.7109375" customWidth="1"/>
    <col min="3" max="3" width="12.85546875" customWidth="1"/>
    <col min="4" max="4" width="14.85546875" customWidth="1"/>
    <col min="5" max="5" width="12.7109375" customWidth="1"/>
    <col min="6" max="6" width="13.85546875" style="12" customWidth="1"/>
    <col min="7" max="7" width="12.5703125" customWidth="1"/>
    <col min="8" max="9" width="12.42578125" customWidth="1"/>
    <col min="10" max="10" width="16.28515625" customWidth="1"/>
    <col min="11" max="11" width="21.7109375" customWidth="1"/>
    <col min="12" max="12" width="16.7109375" customWidth="1"/>
    <col min="13" max="13" width="13.85546875" style="23" customWidth="1"/>
  </cols>
  <sheetData>
    <row r="1" spans="1:13" ht="45.75" customHeight="1" x14ac:dyDescent="0.25">
      <c r="A1" s="35" t="s">
        <v>51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1" customHeight="1" x14ac:dyDescent="0.25">
      <c r="A2" s="34" t="s">
        <v>21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25.5" customHeight="1" x14ac:dyDescent="0.25">
      <c r="A3" s="8" t="s">
        <v>17</v>
      </c>
      <c r="B3" s="8" t="s">
        <v>9</v>
      </c>
      <c r="C3" s="9" t="s">
        <v>10</v>
      </c>
      <c r="D3" s="8" t="s">
        <v>11</v>
      </c>
      <c r="E3" s="8" t="s">
        <v>24</v>
      </c>
      <c r="F3" s="10" t="s">
        <v>12</v>
      </c>
      <c r="G3" s="9" t="s">
        <v>18</v>
      </c>
      <c r="H3" s="9" t="s">
        <v>19</v>
      </c>
      <c r="I3" s="9" t="s">
        <v>20</v>
      </c>
      <c r="J3" s="9" t="s">
        <v>34</v>
      </c>
      <c r="K3" s="8" t="s">
        <v>14</v>
      </c>
      <c r="L3" s="8" t="s">
        <v>15</v>
      </c>
      <c r="M3" s="24" t="s">
        <v>33</v>
      </c>
    </row>
    <row r="4" spans="1:13" ht="27" customHeight="1" x14ac:dyDescent="0.25">
      <c r="A4" s="5" t="str">
        <f>IFERROR(INDEX(Cadastro!A:A,MATCH(B4,Cadastro!B:B,0)),"")</f>
        <v>201</v>
      </c>
      <c r="B4" s="14" t="s">
        <v>37</v>
      </c>
      <c r="C4" s="7">
        <v>43438</v>
      </c>
      <c r="D4" s="14" t="s">
        <v>35</v>
      </c>
      <c r="E4" s="14" t="s">
        <v>35</v>
      </c>
      <c r="F4" s="11" t="s">
        <v>40</v>
      </c>
      <c r="G4" s="7">
        <v>43646</v>
      </c>
      <c r="H4" s="14">
        <v>4</v>
      </c>
      <c r="I4" s="20">
        <f>Tabela4[[#This Row],[QTDE ENTRADA]]-IF(Tabela6[[#This Row],[LOTE]]&lt;&gt;"",SUMIFS(Tabela6[QTDE],Tabela6[LOTE],Tabela6[[#This Row],[LOTE]],Tabela6[DATA DE ENTRADA],Tabela6[[#This Row],[DATA DE ENTRADA]]))</f>
        <v>3</v>
      </c>
      <c r="J4" s="6" t="str">
        <f ca="1">IF(TODAY()&gt;Tabela4[DATA DE VALIDADE],"VENCIDO",IF(Tabela4[DATA DE VALIDADE]-TODAY()&lt;30,"REINSPEÇÃO",IF(Tabela4[DATA DE VALIDADE]-TODAY()&gt;=30,"CONFORME")))</f>
        <v>CONFORME</v>
      </c>
      <c r="K4" s="22" t="str">
        <f ca="1">IF(Tabela4[VERIFICAÇÃO PERIÓDICA]="CONFORME","APTO PARA USO",IF(Tabela4[VERIFICAÇÃO PERIÓDICA]="REINSPEÇÃO","ENCAMINHAR PARA ÁREA DE REINSPEÇÃO",IF(Tabela4[VERIFICAÇÃO PERIÓDICA]="VENCIDO","DESCARTAR")))</f>
        <v>APTO PARA USO</v>
      </c>
      <c r="L4" s="6" t="s">
        <v>31</v>
      </c>
      <c r="M4" s="25">
        <f t="shared" ref="M4:M7" ca="1" si="0">TODAY()</f>
        <v>43592</v>
      </c>
    </row>
    <row r="5" spans="1:13" ht="27" customHeight="1" x14ac:dyDescent="0.25">
      <c r="A5" s="5" t="str">
        <f>IFERROR(INDEX(Cadastro!A:A,MATCH(B5,Cadastro!B:B,0)),"")</f>
        <v>201</v>
      </c>
      <c r="B5" s="14" t="s">
        <v>37</v>
      </c>
      <c r="C5" s="7">
        <v>43493</v>
      </c>
      <c r="D5" s="14" t="s">
        <v>35</v>
      </c>
      <c r="E5" s="14" t="s">
        <v>35</v>
      </c>
      <c r="F5" s="11" t="s">
        <v>40</v>
      </c>
      <c r="G5" s="7">
        <v>43646</v>
      </c>
      <c r="H5" s="14">
        <v>2</v>
      </c>
      <c r="I5" s="20">
        <f>Tabela4[[#This Row],[QTDE ENTRADA]]-IF(Tabela6[[#This Row],[LOTE]]&lt;&gt;"",SUMIFS(Tabela6[QTDE],Tabela6[LOTE],Tabela6[[#This Row],[LOTE]],Tabela6[DATA DE ENTRADA],Tabela6[[#This Row],[DATA DE ENTRADA]]))</f>
        <v>0</v>
      </c>
      <c r="J5" s="6" t="str">
        <f ca="1">IF(TODAY()&gt;Tabela4[DATA DE VALIDADE],"VENCIDO",IF(Tabela4[DATA DE VALIDADE]-TODAY()&lt;30,"REINSPEÇÃO",IF(Tabela4[DATA DE VALIDADE]-TODAY()&gt;=30,"CONFORME")))</f>
        <v>CONFORME</v>
      </c>
      <c r="K5" s="22" t="str">
        <f ca="1">IF(Tabela4[VERIFICAÇÃO PERIÓDICA]="CONFORME","APTO PARA USO",IF(Tabela4[VERIFICAÇÃO PERIÓDICA]="REINSPEÇÃO","ENCAMINHAR PARA ÁREA DE REINSPEÇÃO",IF(Tabela4[VERIFICAÇÃO PERIÓDICA]="VENCIDO","DESCARTAR")))</f>
        <v>APTO PARA USO</v>
      </c>
      <c r="L5" s="6" t="s">
        <v>31</v>
      </c>
      <c r="M5" s="25">
        <f t="shared" ca="1" si="0"/>
        <v>43592</v>
      </c>
    </row>
    <row r="6" spans="1:13" ht="27" customHeight="1" x14ac:dyDescent="0.25">
      <c r="A6" s="5" t="str">
        <f>IFERROR(INDEX(Cadastro!A:A,MATCH(B6,Cadastro!B:B,0)),"")</f>
        <v>201</v>
      </c>
      <c r="B6" s="14" t="s">
        <v>37</v>
      </c>
      <c r="C6" s="7">
        <v>43517</v>
      </c>
      <c r="D6" s="14" t="s">
        <v>35</v>
      </c>
      <c r="E6" s="14" t="s">
        <v>35</v>
      </c>
      <c r="F6" s="11" t="s">
        <v>40</v>
      </c>
      <c r="G6" s="7">
        <v>43646</v>
      </c>
      <c r="H6" s="14">
        <v>4</v>
      </c>
      <c r="I6" s="20">
        <f>Tabela4[[#This Row],[QTDE ENTRADA]]-IF(Tabela6[[#This Row],[LOTE]]&lt;&gt;"",SUMIFS(Tabela6[QTDE],Tabela6[LOTE],Tabela6[[#This Row],[LOTE]],Tabela6[DATA DE ENTRADA],Tabela6[[#This Row],[DATA DE ENTRADA]]))</f>
        <v>2</v>
      </c>
      <c r="J6" s="6" t="str">
        <f ca="1">IF(TODAY()&gt;Tabela4[DATA DE VALIDADE],"VENCIDO",IF(Tabela4[DATA DE VALIDADE]-TODAY()&lt;30,"REINSPEÇÃO",IF(Tabela4[DATA DE VALIDADE]-TODAY()&gt;=30,"CONFORME")))</f>
        <v>CONFORME</v>
      </c>
      <c r="K6" s="22" t="str">
        <f ca="1">IF(Tabela4[VERIFICAÇÃO PERIÓDICA]="CONFORME","APTO PARA USO",IF(Tabela4[VERIFICAÇÃO PERIÓDICA]="REINSPEÇÃO","ENCAMINHAR PARA ÁREA DE REINSPEÇÃO",IF(Tabela4[VERIFICAÇÃO PERIÓDICA]="VENCIDO","DESCARTAR")))</f>
        <v>APTO PARA USO</v>
      </c>
      <c r="L6" s="6" t="s">
        <v>31</v>
      </c>
      <c r="M6" s="25">
        <f t="shared" ca="1" si="0"/>
        <v>43592</v>
      </c>
    </row>
    <row r="7" spans="1:13" ht="27" customHeight="1" x14ac:dyDescent="0.25">
      <c r="A7" s="5" t="str">
        <f>IFERROR(INDEX(Cadastro!A:A,MATCH(B7,Cadastro!B:B,0)),"")</f>
        <v>201</v>
      </c>
      <c r="B7" s="14" t="s">
        <v>37</v>
      </c>
      <c r="C7" s="7">
        <v>43537</v>
      </c>
      <c r="D7" s="14" t="s">
        <v>35</v>
      </c>
      <c r="E7" s="14" t="s">
        <v>35</v>
      </c>
      <c r="F7" s="11" t="s">
        <v>39</v>
      </c>
      <c r="G7" s="7">
        <v>43738</v>
      </c>
      <c r="H7" s="14">
        <v>3</v>
      </c>
      <c r="I7" s="20">
        <f>Tabela4[[#This Row],[QTDE ENTRADA]]-IF(Tabela6[[#This Row],[LOTE]]&lt;&gt;"",SUMIFS(Tabela6[QTDE],Tabela6[LOTE],Tabela6[[#This Row],[LOTE]],Tabela6[DATA DE ENTRADA],Tabela6[[#This Row],[DATA DE ENTRADA]]))</f>
        <v>1</v>
      </c>
      <c r="J7" s="6" t="str">
        <f ca="1">IF(TODAY()&gt;Tabela4[DATA DE VALIDADE],"VENCIDO",IF(Tabela4[DATA DE VALIDADE]-TODAY()&lt;30,"REINSPEÇÃO",IF(Tabela4[DATA DE VALIDADE]-TODAY()&gt;=30,"CONFORME")))</f>
        <v>CONFORME</v>
      </c>
      <c r="K7" s="22" t="str">
        <f ca="1">IF(Tabela4[VERIFICAÇÃO PERIÓDICA]="CONFORME","APTO PARA USO",IF(Tabela4[VERIFICAÇÃO PERIÓDICA]="REINSPEÇÃO","ENCAMINHAR PARA ÁREA DE REINSPEÇÃO",IF(Tabela4[VERIFICAÇÃO PERIÓDICA]="VENCIDO","DESCARTAR")))</f>
        <v>APTO PARA USO</v>
      </c>
      <c r="L7" s="6" t="s">
        <v>31</v>
      </c>
      <c r="M7" s="25">
        <f t="shared" ca="1" si="0"/>
        <v>43592</v>
      </c>
    </row>
    <row r="8" spans="1:13" ht="26.25" customHeight="1" x14ac:dyDescent="0.25">
      <c r="A8" s="5" t="str">
        <f>IFERROR(INDEX(Cadastro!A:A,MATCH(B8,Cadastro!B:B,0)),"")</f>
        <v>208</v>
      </c>
      <c r="B8" s="38" t="s">
        <v>53</v>
      </c>
      <c r="C8" s="39">
        <v>43509</v>
      </c>
      <c r="D8" s="38" t="s">
        <v>55</v>
      </c>
      <c r="E8" s="38" t="s">
        <v>55</v>
      </c>
      <c r="F8" s="40" t="s">
        <v>56</v>
      </c>
      <c r="G8" s="39">
        <v>45144</v>
      </c>
      <c r="H8" s="38">
        <v>8</v>
      </c>
      <c r="I8" s="20">
        <f>Tabela4[[#This Row],[QTDE ENTRADA]]-IF(Tabela6[[#This Row],[LOTE]]&lt;&gt;"",SUMIFS(Tabela6[QTDE],Tabela6[LOTE],Tabela6[[#This Row],[LOTE]],Tabela6[DATA DE ENTRADA],Tabela6[[#This Row],[DATA DE ENTRADA]]))</f>
        <v>6</v>
      </c>
      <c r="J8" s="41" t="str">
        <f ca="1">IF(TODAY()&gt;Tabela4[DATA DE VALIDADE],"VENCIDO",IF(Tabela4[DATA DE VALIDADE]-TODAY()&lt;30,"REINSPEÇÃO",IF(Tabela4[DATA DE VALIDADE]-TODAY()&gt;=30,"CONFORME")))</f>
        <v>CONFORME</v>
      </c>
      <c r="K8" s="42" t="str">
        <f ca="1">IF(Tabela4[VERIFICAÇÃO PERIÓDICA]="CONFORME","APTO PARA USO",IF(Tabela4[VERIFICAÇÃO PERIÓDICA]="REINSPEÇÃO","ENCAMINHAR PARA ÁREA DE REINSPEÇÃO",IF(Tabela4[VERIFICAÇÃO PERIÓDICA]="VENCIDO","DESCARTAR")))</f>
        <v>APTO PARA USO</v>
      </c>
      <c r="L8" s="41"/>
      <c r="M8" s="43">
        <f ca="1">TODAY()</f>
        <v>43592</v>
      </c>
    </row>
    <row r="9" spans="1:13" ht="26.25" customHeight="1" x14ac:dyDescent="0.25"/>
    <row r="10" spans="1:13" ht="26.25" customHeight="1" x14ac:dyDescent="0.25"/>
    <row r="11" spans="1:13" ht="26.25" customHeight="1" x14ac:dyDescent="0.25"/>
    <row r="12" spans="1:13" ht="26.25" customHeight="1" x14ac:dyDescent="0.25"/>
    <row r="13" spans="1:13" ht="26.25" customHeight="1" x14ac:dyDescent="0.25"/>
    <row r="14" spans="1:13" ht="26.25" customHeight="1" x14ac:dyDescent="0.25"/>
    <row r="15" spans="1:13" ht="26.25" customHeight="1" x14ac:dyDescent="0.25"/>
    <row r="16" spans="1:13" ht="26.25" customHeight="1" x14ac:dyDescent="0.25"/>
    <row r="17" ht="26.25" customHeight="1" x14ac:dyDescent="0.25"/>
    <row r="18" ht="26.25" customHeight="1" x14ac:dyDescent="0.25"/>
    <row r="19" ht="26.25" customHeight="1" x14ac:dyDescent="0.25"/>
    <row r="20" ht="26.25" customHeight="1" x14ac:dyDescent="0.25"/>
  </sheetData>
  <protectedRanges>
    <protectedRange password="CF74" sqref="I4:K986" name="Intervalo1"/>
  </protectedRanges>
  <mergeCells count="2">
    <mergeCell ref="A2:M2"/>
    <mergeCell ref="A1:M1"/>
  </mergeCells>
  <conditionalFormatting sqref="J4:J8">
    <cfRule type="containsText" dxfId="11" priority="39" operator="containsText" text="VENCIDO">
      <formula>NOT(ISERROR(SEARCH("VENCIDO",J4)))</formula>
    </cfRule>
    <cfRule type="containsText" dxfId="10" priority="40" operator="containsText" text="CONFORME">
      <formula>NOT(ISERROR(SEARCH("CONFORME",J4)))</formula>
    </cfRule>
    <cfRule type="containsText" dxfId="9" priority="41" operator="containsText" text="REINSPEÇÃO">
      <formula>NOT(ISERROR(SEARCH("REINSPEÇÃO",J4)))</formula>
    </cfRule>
  </conditionalFormatting>
  <conditionalFormatting sqref="K4:K8">
    <cfRule type="containsText" dxfId="8" priority="35" operator="containsText" text="DESCARTAR">
      <formula>NOT(ISERROR(SEARCH("DESCARTAR",K4)))</formula>
    </cfRule>
    <cfRule type="cellIs" dxfId="7" priority="36" operator="equal">
      <formula>"APTO PARA USO"</formula>
    </cfRule>
    <cfRule type="containsText" dxfId="6" priority="37" operator="containsText" text="ENCAMINHAR PARA ÁREA DE REINSPEÇÃO">
      <formula>NOT(ISERROR(SEARCH("ENCAMINHAR PARA ÁREA DE REINSPEÇÃO",K4)))</formula>
    </cfRule>
  </conditionalFormatting>
  <conditionalFormatting sqref="I4:I8">
    <cfRule type="cellIs" dxfId="5" priority="34" operator="lessThan">
      <formula>1</formula>
    </cfRule>
  </conditionalFormatting>
  <conditionalFormatting sqref="J4:K8">
    <cfRule type="containsText" dxfId="4" priority="33" operator="containsText" text="FINALIZADO">
      <formula>NOT(ISERROR(SEARCH("FINALIZADO",J4)))</formula>
    </cfRule>
  </conditionalFormatting>
  <conditionalFormatting sqref="K4:K484">
    <cfRule type="containsText" dxfId="72" priority="1" operator="containsText" text="DESCARTAR">
      <formula>NOT(ISERROR(SEARCH("DESCARTAR",K4)))</formula>
    </cfRule>
    <cfRule type="cellIs" dxfId="71" priority="2" operator="equal">
      <formula>"APTO PARA USO"</formula>
    </cfRule>
    <cfRule type="containsText" dxfId="70" priority="3" operator="containsText" text="ENCAMINHAR PARA ÁREA DE REINSPEÇÃO">
      <formula>NOT(ISERROR(SEARCH("ENCAMINHAR PARA ÁREA DE REINSPEÇÃO",K4)))</formula>
    </cfRule>
    <cfRule type="containsText" dxfId="69" priority="8" operator="containsText" text="DESCARTAR">
      <formula>NOT(ISERROR(SEARCH("DESCARTAR",K4)))</formula>
    </cfRule>
    <cfRule type="cellIs" dxfId="68" priority="9" operator="equal">
      <formula>"APTO PARA USO"</formula>
    </cfRule>
    <cfRule type="containsText" dxfId="67" priority="10" operator="containsText" text="ENCAMINHAR PARA ÁREA DE REINSPEÇÃO">
      <formula>NOT(ISERROR(SEARCH("ENCAMINHAR PARA ÁREA DE REINSPEÇÃO",K4)))</formula>
    </cfRule>
    <cfRule type="containsText" dxfId="66" priority="15" operator="containsText" text="DESCARTAR">
      <formula>NOT(ISERROR(SEARCH("DESCARTAR",K4)))</formula>
    </cfRule>
    <cfRule type="cellIs" dxfId="65" priority="16" operator="equal">
      <formula>"APTO PARA USO"</formula>
    </cfRule>
    <cfRule type="containsText" dxfId="64" priority="17" operator="containsText" text="ENCAMINHAR PARA ÁREA DE REINSPEÇÃO">
      <formula>NOT(ISERROR(SEARCH("ENCAMINHAR PARA ÁREA DE REINSPEÇÃO",K4)))</formula>
    </cfRule>
  </conditionalFormatting>
  <conditionalFormatting sqref="J4:J484">
    <cfRule type="containsText" dxfId="63" priority="4" operator="containsText" text="VENCIDO">
      <formula>NOT(ISERROR(SEARCH("VENCIDO",J4)))</formula>
    </cfRule>
    <cfRule type="containsText" dxfId="62" priority="5" operator="containsText" text="CONFORME">
      <formula>NOT(ISERROR(SEARCH("CONFORME",J4)))</formula>
    </cfRule>
    <cfRule type="containsText" dxfId="61" priority="6" operator="containsText" text="REINSPEÇÃO">
      <formula>NOT(ISERROR(SEARCH("REINSPEÇÃO",J4)))</formula>
    </cfRule>
    <cfRule type="containsText" dxfId="60" priority="11" operator="containsText" text="VENCIDO">
      <formula>NOT(ISERROR(SEARCH("VENCIDO",J4)))</formula>
    </cfRule>
    <cfRule type="containsText" dxfId="59" priority="12" operator="containsText" text="CONFORME">
      <formula>NOT(ISERROR(SEARCH("CONFORME",J4)))</formula>
    </cfRule>
    <cfRule type="containsText" dxfId="58" priority="13" operator="containsText" text="REINSPEÇÃO">
      <formula>NOT(ISERROR(SEARCH("REINSPEÇÃO",J4)))</formula>
    </cfRule>
  </conditionalFormatting>
  <conditionalFormatting sqref="J4:K484">
    <cfRule type="containsText" dxfId="57" priority="7" operator="containsText" text="FINALIZADO">
      <formula>NOT(ISERROR(SEARCH("FINALIZADO",J4)))</formula>
    </cfRule>
    <cfRule type="containsText" dxfId="56" priority="14" operator="containsText" text="FINALIZADO">
      <formula>NOT(ISERROR(SEARCH("FINALIZADO",J4)))</formula>
    </cfRule>
  </conditionalFormatting>
  <conditionalFormatting sqref="F4:F8">
    <cfRule type="duplicateValues" dxfId="3" priority="239"/>
  </conditionalFormatting>
  <dataValidations count="2">
    <dataValidation type="whole" operator="lessThan" allowBlank="1" showInputMessage="1" showErrorMessage="1" errorTitle="PROIBIDO" error="ESTA CÉLULA NÃO PODE SER EDITADA" sqref="A4:A8">
      <formula1>1</formula1>
    </dataValidation>
    <dataValidation type="decimal" operator="lessThan" allowBlank="1" showInputMessage="1" showErrorMessage="1" errorTitle="PROIBIDO" error="ESTA CÉLULA NÃO PODE SER EDITADA" sqref="M4:M8">
      <formula1>1</formula1>
    </dataValidation>
  </dataValidations>
  <pageMargins left="0.11811023622047245" right="0.11811023622047245" top="0.19685039370078741" bottom="0.19685039370078741" header="0" footer="0.31496062992125984"/>
  <pageSetup paperSize="9" scale="71" fitToHeight="0" orientation="landscape" horizontalDpi="0" verticalDpi="0" r:id="rId1"/>
  <headerFooter>
    <oddFooter>&amp;L&amp;13INSPECIONADO POR:
VERIFICADO POR: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Cadastro!$B$4:$B$83</xm:f>
          </x14:formula1>
          <xm:sqref>B4:B1048576</xm:sqref>
        </x14:dataValidation>
        <x14:dataValidation type="list" allowBlank="1" showInputMessage="1" showErrorMessage="1">
          <x14:formula1>
            <xm:f>Cadastro!$J$4:$J$7</xm:f>
          </x14:formula1>
          <xm:sqref>L4:L1048576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K9"/>
  <sheetViews>
    <sheetView zoomScale="105" zoomScaleNormal="105" workbookViewId="0">
      <selection activeCell="H10" sqref="H10"/>
    </sheetView>
  </sheetViews>
  <sheetFormatPr defaultRowHeight="15" x14ac:dyDescent="0.25"/>
  <cols>
    <col min="1" max="1" width="11.5703125" customWidth="1"/>
    <col min="2" max="2" width="28.7109375" customWidth="1"/>
    <col min="3" max="3" width="15" style="13" customWidth="1"/>
    <col min="4" max="4" width="14.140625" customWidth="1"/>
    <col min="5" max="5" width="13.85546875" customWidth="1"/>
    <col min="6" max="6" width="15" style="13" customWidth="1"/>
    <col min="7" max="7" width="15" customWidth="1"/>
    <col min="8" max="8" width="12.42578125" customWidth="1"/>
    <col min="9" max="9" width="19.42578125" customWidth="1"/>
    <col min="10" max="10" width="27.85546875" customWidth="1"/>
    <col min="11" max="11" width="15" customWidth="1"/>
  </cols>
  <sheetData>
    <row r="1" spans="1:11" ht="45.75" customHeight="1" x14ac:dyDescent="0.25">
      <c r="A1" s="36" t="s">
        <v>52</v>
      </c>
      <c r="B1" s="36"/>
      <c r="C1" s="36"/>
      <c r="D1" s="36"/>
      <c r="E1" s="36"/>
      <c r="F1" s="36"/>
      <c r="G1" s="36"/>
      <c r="H1" s="36"/>
      <c r="I1" s="36"/>
      <c r="J1" s="36"/>
      <c r="K1" s="30"/>
    </row>
    <row r="2" spans="1:11" s="13" customFormat="1" ht="21" customHeight="1" x14ac:dyDescent="0.25">
      <c r="A2" s="37" t="s">
        <v>25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25.5" customHeight="1" x14ac:dyDescent="0.25">
      <c r="A3" s="16" t="s">
        <v>17</v>
      </c>
      <c r="B3" s="16" t="s">
        <v>9</v>
      </c>
      <c r="C3" s="18" t="s">
        <v>10</v>
      </c>
      <c r="D3" s="17" t="s">
        <v>24</v>
      </c>
      <c r="E3" s="16" t="s">
        <v>12</v>
      </c>
      <c r="F3" s="18" t="s">
        <v>27</v>
      </c>
      <c r="G3" s="18" t="s">
        <v>22</v>
      </c>
      <c r="H3" s="19" t="s">
        <v>13</v>
      </c>
      <c r="I3" s="17" t="s">
        <v>15</v>
      </c>
      <c r="J3" s="17" t="s">
        <v>23</v>
      </c>
      <c r="K3" s="18" t="s">
        <v>33</v>
      </c>
    </row>
    <row r="4" spans="1:11" x14ac:dyDescent="0.25">
      <c r="A4" s="1" t="str">
        <f>IFERROR(INDEX(Cadastro!A:A,MATCH(B4,Cadastro!B:B,0)),"")</f>
        <v>201</v>
      </c>
      <c r="B4" s="1" t="s">
        <v>37</v>
      </c>
      <c r="C4" s="15">
        <v>43438</v>
      </c>
      <c r="D4" s="26" t="s">
        <v>35</v>
      </c>
      <c r="E4" s="27" t="s">
        <v>40</v>
      </c>
      <c r="F4" s="21">
        <v>43545</v>
      </c>
      <c r="G4" s="15">
        <v>43545</v>
      </c>
      <c r="H4" s="1">
        <v>1</v>
      </c>
      <c r="I4" s="1" t="s">
        <v>30</v>
      </c>
      <c r="J4" s="1" t="s">
        <v>41</v>
      </c>
      <c r="K4" s="21">
        <f t="shared" ref="K4:K8" ca="1" si="0">TODAY()</f>
        <v>43592</v>
      </c>
    </row>
    <row r="5" spans="1:11" x14ac:dyDescent="0.25">
      <c r="A5" s="1" t="str">
        <f>IFERROR(INDEX(Cadastro!A:A,MATCH(B5,Cadastro!B:B,0)),"")</f>
        <v>201</v>
      </c>
      <c r="B5" s="1" t="s">
        <v>37</v>
      </c>
      <c r="C5" s="15">
        <v>43493</v>
      </c>
      <c r="D5" s="26" t="s">
        <v>35</v>
      </c>
      <c r="E5" s="27" t="s">
        <v>40</v>
      </c>
      <c r="F5" s="21">
        <v>43545</v>
      </c>
      <c r="G5" s="15">
        <v>43545</v>
      </c>
      <c r="H5" s="1">
        <v>1</v>
      </c>
      <c r="I5" s="1" t="s">
        <v>30</v>
      </c>
      <c r="J5" s="1" t="s">
        <v>41</v>
      </c>
      <c r="K5" s="21">
        <f t="shared" ca="1" si="0"/>
        <v>43592</v>
      </c>
    </row>
    <row r="6" spans="1:11" x14ac:dyDescent="0.25">
      <c r="A6" s="1" t="str">
        <f>IFERROR(INDEX(Cadastro!A:A,MATCH(B6,Cadastro!B:B,0)),"")</f>
        <v>201</v>
      </c>
      <c r="B6" s="1" t="s">
        <v>37</v>
      </c>
      <c r="C6" s="15">
        <v>43493</v>
      </c>
      <c r="D6" s="26" t="s">
        <v>35</v>
      </c>
      <c r="E6" s="27" t="s">
        <v>40</v>
      </c>
      <c r="F6" s="21">
        <v>43545</v>
      </c>
      <c r="G6" s="15">
        <v>43545</v>
      </c>
      <c r="H6" s="1">
        <v>1</v>
      </c>
      <c r="I6" s="1" t="s">
        <v>30</v>
      </c>
      <c r="J6" s="1" t="s">
        <v>41</v>
      </c>
      <c r="K6" s="21">
        <f t="shared" ca="1" si="0"/>
        <v>43592</v>
      </c>
    </row>
    <row r="7" spans="1:11" x14ac:dyDescent="0.25">
      <c r="A7" s="1" t="str">
        <f>IFERROR(INDEX(Cadastro!A:A,MATCH(B7,Cadastro!B:B,0)),"")</f>
        <v>201</v>
      </c>
      <c r="B7" s="1" t="s">
        <v>37</v>
      </c>
      <c r="C7" s="15">
        <v>43517</v>
      </c>
      <c r="D7" s="26" t="s">
        <v>35</v>
      </c>
      <c r="E7" s="27" t="s">
        <v>40</v>
      </c>
      <c r="F7" s="21">
        <v>43545</v>
      </c>
      <c r="G7" s="15">
        <v>43545</v>
      </c>
      <c r="H7" s="1">
        <v>1</v>
      </c>
      <c r="I7" s="1" t="s">
        <v>30</v>
      </c>
      <c r="J7" s="1" t="s">
        <v>41</v>
      </c>
      <c r="K7" s="21">
        <f t="shared" ca="1" si="0"/>
        <v>43592</v>
      </c>
    </row>
    <row r="8" spans="1:11" x14ac:dyDescent="0.25">
      <c r="A8" s="1" t="str">
        <f>IFERROR(INDEX(Cadastro!A:A,MATCH(B8,Cadastro!B:B,0)),"")</f>
        <v>201</v>
      </c>
      <c r="B8" s="1" t="s">
        <v>37</v>
      </c>
      <c r="C8" s="15">
        <v>43517</v>
      </c>
      <c r="D8" s="26" t="s">
        <v>35</v>
      </c>
      <c r="E8" s="27" t="s">
        <v>40</v>
      </c>
      <c r="F8" s="21">
        <v>43545</v>
      </c>
      <c r="G8" s="15">
        <v>43545</v>
      </c>
      <c r="H8" s="1">
        <v>1</v>
      </c>
      <c r="I8" s="1" t="s">
        <v>30</v>
      </c>
      <c r="J8" s="1" t="s">
        <v>41</v>
      </c>
      <c r="K8" s="21">
        <f t="shared" ca="1" si="0"/>
        <v>43592</v>
      </c>
    </row>
    <row r="9" spans="1:11" x14ac:dyDescent="0.25">
      <c r="A9" s="1" t="str">
        <f>IFERROR(INDEX(Cadastro!A:A,MATCH(B9,Cadastro!B:B,0)),"")</f>
        <v>208</v>
      </c>
      <c r="B9" s="1" t="s">
        <v>53</v>
      </c>
      <c r="C9" s="15">
        <v>43509</v>
      </c>
      <c r="D9" s="38" t="s">
        <v>55</v>
      </c>
      <c r="E9" s="40" t="s">
        <v>56</v>
      </c>
      <c r="F9" s="44">
        <v>43521</v>
      </c>
      <c r="G9" s="15">
        <v>43521</v>
      </c>
      <c r="H9" s="1">
        <v>3</v>
      </c>
      <c r="I9" s="1" t="s">
        <v>28</v>
      </c>
      <c r="J9" s="1" t="s">
        <v>41</v>
      </c>
      <c r="K9" s="21">
        <f ca="1">TODAY()</f>
        <v>43592</v>
      </c>
    </row>
  </sheetData>
  <mergeCells count="2">
    <mergeCell ref="A1:J1"/>
    <mergeCell ref="A2:K2"/>
  </mergeCells>
  <dataValidations count="2">
    <dataValidation type="whole" operator="lessThan" allowBlank="1" showInputMessage="1" showErrorMessage="1" errorTitle="PROIBIDO" error="ESTA CÉLULA NÃO PODE SER EDITADA" sqref="A4:A9">
      <formula1>1</formula1>
    </dataValidation>
    <dataValidation type="decimal" operator="lessThan" allowBlank="1" showInputMessage="1" showErrorMessage="1" errorTitle="PROIBIDO" error="ESTA CÉLULA NÃO PODE SER EDITADA" sqref="K4:K9">
      <formula1>1</formula1>
    </dataValidation>
  </dataValidations>
  <pageMargins left="0.11811023622047245" right="0.11811023622047245" top="0.19685039370078741" bottom="0.19685039370078741" header="0.31496062992125984" footer="0.31496062992125984"/>
  <pageSetup paperSize="9" scale="83" fitToHeight="0" orientation="landscape" horizontalDpi="0" verticalDpi="0" r:id="rId1"/>
  <headerFooter>
    <oddHeader xml:space="preserve">&amp;C                                  </oddHeader>
    <oddFooter>&amp;L&amp;13INSPECIONADO POR:
VERIFICADO POR: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Cadastro!$J$4:$J$10</xm:f>
          </x14:formula1>
          <xm:sqref>I1:I2 I4:I1048576</xm:sqref>
        </x14:dataValidation>
        <x14:dataValidation type="list" allowBlank="1" showInputMessage="1" showErrorMessage="1">
          <x14:formula1>
            <xm:f>Cadastro!$H$4:$H$7</xm:f>
          </x14:formula1>
          <xm:sqref>J4:J1048576</xm:sqref>
        </x14:dataValidation>
        <x14:dataValidation type="list" allowBlank="1" showInputMessage="1" showErrorMessage="1">
          <x14:formula1>
            <xm:f>Cadastro!$B$4:$B$83</xm:f>
          </x14:formula1>
          <xm:sqref>B4:B1048576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Cadastro</vt:lpstr>
      <vt:lpstr>Entrada</vt:lpstr>
      <vt:lpstr>Saída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Laboratorio Microbiologia</dc:creator>
  <cp:lastModifiedBy>Laboratorio Microbiologia</cp:lastModifiedBy>
  <cp:lastPrinted>2019-04-05T14:32:13Z</cp:lastPrinted>
  <dcterms:created xsi:type="dcterms:W3CDTF">2019-04-04T17:07:12Z</dcterms:created>
  <dcterms:modified xsi:type="dcterms:W3CDTF">2019-05-07T17:25:44Z</dcterms:modified>
</cp:coreProperties>
</file>