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0.xml.rels" ContentType="application/vnd.openxmlformats-package.relationships+xml"/>
  <Override PartName="/xl/worksheets/_rels/sheet6.xml.rels" ContentType="application/vnd.openxmlformats-package.relationships+xml"/>
  <Override PartName="/xl/worksheets/_rels/sheet9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2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Task 1 The Basics" sheetId="1" state="visible" r:id="rId2"/>
    <sheet name="Task 2 Cell References" sheetId="2" state="visible" r:id="rId3"/>
    <sheet name="Task 3 Basic Functions" sheetId="3" state="visible" r:id="rId4"/>
    <sheet name="Task 4 Error Messages" sheetId="4" state="visible" r:id="rId5"/>
    <sheet name="Task 5 Advanced Functions" sheetId="5" state="visible" r:id="rId6"/>
    <sheet name="Task 6 Formatting &amp; Sorting" sheetId="6" state="visible" r:id="rId7"/>
    <sheet name="Task 7a Analyse your expenses" sheetId="7" state="visible" r:id="rId8"/>
    <sheet name="Task 7b Expense data" sheetId="8" state="visible" r:id="rId9"/>
    <sheet name="Task 8 Basic charts" sheetId="9" state="visible" r:id="rId10"/>
    <sheet name="Task 7 &amp; 8 Solution example" sheetId="10" state="visible" r:id="rId11"/>
    <sheet name="Task 7 &amp; 8 Solution data" sheetId="11" state="visible" r:id="rId12"/>
  </sheets>
  <definedNames>
    <definedName function="false" hidden="true" localSheetId="5" name="_xlnm._FilterDatabase" vbProcedure="false">'Task 6 Formatting &amp; Sorting'!$B$16:$M$36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<sst xmlns="http://schemas.openxmlformats.org/spreadsheetml/2006/main" count="1267" uniqueCount="430">
  <si>
    <t xml:space="preserve">THE BASICS: DATA ENTRY &amp; FORMATTING</t>
  </si>
  <si>
    <t xml:space="preserve">Column F</t>
  </si>
  <si>
    <t xml:space="preserve">Row 4</t>
  </si>
  <si>
    <t xml:space="preserve">Cell F4</t>
  </si>
  <si>
    <t xml:space="preserve">Example</t>
  </si>
  <si>
    <t xml:space="preserve">Try it out</t>
  </si>
  <si>
    <t xml:space="preserve">TEXT</t>
  </si>
  <si>
    <t xml:space="preserve">normal</t>
  </si>
  <si>
    <t xml:space="preserve">Coursera</t>
  </si>
  <si>
    <t xml:space="preserve">Bold</t>
  </si>
  <si>
    <t xml:space="preserve">Italic</t>
  </si>
  <si>
    <t xml:space="preserve">Strikethrough</t>
  </si>
  <si>
    <t xml:space="preserve">Combination</t>
  </si>
  <si>
    <t xml:space="preserve">NUMBERS</t>
  </si>
  <si>
    <t xml:space="preserve">Integer</t>
  </si>
  <si>
    <t xml:space="preserve">Decimal </t>
  </si>
  <si>
    <r>
      <rPr>
        <b val="true"/>
        <sz val="10"/>
        <rFont val="Arial"/>
        <family val="0"/>
        <charset val="1"/>
      </rPr>
      <t xml:space="preserve">Note:</t>
    </r>
    <r>
      <rPr>
        <sz val="10"/>
        <color rgb="FF000000"/>
        <rFont val="Arial"/>
        <family val="0"/>
        <charset val="1"/>
      </rPr>
      <t xml:space="preserve"> Some countries use "," instead of "." for decimals</t>
    </r>
  </si>
  <si>
    <t xml:space="preserve">Percentage </t>
  </si>
  <si>
    <t xml:space="preserve">Currency</t>
  </si>
  <si>
    <t xml:space="preserve">Accounting</t>
  </si>
  <si>
    <t xml:space="preserve">Scientific</t>
  </si>
  <si>
    <t xml:space="preserve">DATES</t>
  </si>
  <si>
    <t xml:space="preserve">Date long </t>
  </si>
  <si>
    <t xml:space="preserve">Date short</t>
  </si>
  <si>
    <t xml:space="preserve">Date text long</t>
  </si>
  <si>
    <t xml:space="preserve">Date text Short</t>
  </si>
  <si>
    <t xml:space="preserve">BASIC CALCULATIONS</t>
  </si>
  <si>
    <t xml:space="preserve">Addition: +</t>
  </si>
  <si>
    <t xml:space="preserve">=6+3</t>
  </si>
  <si>
    <t xml:space="preserve">Subtraction: -</t>
  </si>
  <si>
    <t xml:space="preserve">=6-3</t>
  </si>
  <si>
    <t xml:space="preserve">Multiplication: *</t>
  </si>
  <si>
    <t xml:space="preserve">=6*3</t>
  </si>
  <si>
    <t xml:space="preserve">Division: /</t>
  </si>
  <si>
    <t xml:space="preserve">=6/3</t>
  </si>
  <si>
    <t xml:space="preserve">Exponential: ^</t>
  </si>
  <si>
    <t xml:space="preserve">=6^3</t>
  </si>
  <si>
    <t xml:space="preserve">ORDER OF OPERATIONS</t>
  </si>
  <si>
    <t xml:space="preserve">PEMDAS</t>
  </si>
  <si>
    <r>
      <rPr>
        <b val="true"/>
        <sz val="10"/>
        <rFont val="Arial"/>
        <family val="0"/>
        <charset val="1"/>
      </rPr>
      <t xml:space="preserve">P</t>
    </r>
    <r>
      <rPr>
        <sz val="10"/>
        <color rgb="FF000000"/>
        <rFont val="Arial"/>
        <family val="0"/>
        <charset val="1"/>
      </rPr>
      <t xml:space="preserve">arenthesis</t>
    </r>
  </si>
  <si>
    <r>
      <rPr>
        <b val="true"/>
        <sz val="10"/>
        <rFont val="Arial"/>
        <family val="0"/>
        <charset val="1"/>
      </rPr>
      <t xml:space="preserve">E</t>
    </r>
    <r>
      <rPr>
        <sz val="10"/>
        <color rgb="FF000000"/>
        <rFont val="Arial"/>
        <family val="0"/>
        <charset val="1"/>
      </rPr>
      <t xml:space="preserve">xponential</t>
    </r>
  </si>
  <si>
    <r>
      <rPr>
        <b val="true"/>
        <sz val="10"/>
        <rFont val="Arial"/>
        <family val="0"/>
        <charset val="1"/>
      </rPr>
      <t xml:space="preserve">M</t>
    </r>
    <r>
      <rPr>
        <sz val="10"/>
        <color rgb="FF000000"/>
        <rFont val="Arial"/>
        <family val="0"/>
        <charset val="1"/>
      </rPr>
      <t xml:space="preserve">ultiplication &amp; </t>
    </r>
    <r>
      <rPr>
        <b val="true"/>
        <sz val="10"/>
        <rFont val="Arial"/>
        <family val="0"/>
        <charset val="1"/>
      </rPr>
      <t xml:space="preserve">D</t>
    </r>
    <r>
      <rPr>
        <sz val="10"/>
        <color rgb="FF000000"/>
        <rFont val="Arial"/>
        <family val="0"/>
        <charset val="1"/>
      </rPr>
      <t xml:space="preserve">ivision: from left to right</t>
    </r>
  </si>
  <si>
    <r>
      <rPr>
        <b val="true"/>
        <sz val="10"/>
        <rFont val="Arial"/>
        <family val="0"/>
        <charset val="1"/>
      </rPr>
      <t xml:space="preserve">A</t>
    </r>
    <r>
      <rPr>
        <sz val="10"/>
        <color rgb="FF000000"/>
        <rFont val="Arial"/>
        <family val="0"/>
        <charset val="1"/>
      </rPr>
      <t xml:space="preserve">ddition &amp; </t>
    </r>
    <r>
      <rPr>
        <b val="true"/>
        <sz val="10"/>
        <rFont val="Arial"/>
        <family val="0"/>
        <charset val="1"/>
      </rPr>
      <t xml:space="preserve">S</t>
    </r>
    <r>
      <rPr>
        <sz val="10"/>
        <color rgb="FF000000"/>
        <rFont val="Arial"/>
        <family val="0"/>
        <charset val="1"/>
      </rPr>
      <t xml:space="preserve">ubtraction: from left to right</t>
    </r>
  </si>
  <si>
    <t xml:space="preserve">5+8</t>
  </si>
  <si>
    <t xml:space="preserve">(5+8)^2</t>
  </si>
  <si>
    <t xml:space="preserve">4/12</t>
  </si>
  <si>
    <t xml:space="preserve">4/12*3</t>
  </si>
  <si>
    <t xml:space="preserve">4/(12*3)</t>
  </si>
  <si>
    <t xml:space="preserve">(5+8)^2-4/12*3</t>
  </si>
  <si>
    <t xml:space="preserve">BASIC FORMATTING</t>
  </si>
  <si>
    <t xml:space="preserve">Horizontal align left</t>
  </si>
  <si>
    <t xml:space="preserve">Hello</t>
  </si>
  <si>
    <t xml:space="preserve">Horizontal align middle</t>
  </si>
  <si>
    <t xml:space="preserve">Horizontal align right</t>
  </si>
  <si>
    <t xml:space="preserve">Vertical align top</t>
  </si>
  <si>
    <t xml:space="preserve">Vertical align middle</t>
  </si>
  <si>
    <t xml:space="preserve">Vertical align bottom</t>
  </si>
  <si>
    <t xml:space="preserve">Text color</t>
  </si>
  <si>
    <t xml:space="preserve">Pick a text color</t>
  </si>
  <si>
    <t xml:space="preserve">Fill color</t>
  </si>
  <si>
    <t xml:space="preserve">Pick a fill color</t>
  </si>
  <si>
    <t xml:space="preserve">Text wrapping</t>
  </si>
  <si>
    <t xml:space="preserve">This text is very long, so I want to wrap it to keep the column dimensions right</t>
  </si>
  <si>
    <t xml:space="preserve">Merge Cells</t>
  </si>
  <si>
    <t xml:space="preserve">Merged</t>
  </si>
  <si>
    <t xml:space="preserve">Borders</t>
  </si>
  <si>
    <t xml:space="preserve">CELL REFERENCES</t>
  </si>
  <si>
    <t xml:space="preserve">RELATIVE REFERENCES</t>
  </si>
  <si>
    <t xml:space="preserve">(1)</t>
  </si>
  <si>
    <t xml:space="preserve">(2)</t>
  </si>
  <si>
    <t xml:space="preserve">(3)</t>
  </si>
  <si>
    <t xml:space="preserve">(4)</t>
  </si>
  <si>
    <t xml:space="preserve">(1)*(3)</t>
  </si>
  <si>
    <t xml:space="preserve">(2)*(4)</t>
  </si>
  <si>
    <t xml:space="preserve">Item</t>
  </si>
  <si>
    <t xml:space="preserve">Unit Cost</t>
  </si>
  <si>
    <t xml:space="preserve">Sell Price</t>
  </si>
  <si>
    <t xml:space="preserve">Qty Purchased</t>
  </si>
  <si>
    <t xml:space="preserve">Qty Sold</t>
  </si>
  <si>
    <t xml:space="preserve">COGS</t>
  </si>
  <si>
    <t xml:space="preserve">Revenue</t>
  </si>
  <si>
    <t xml:space="preserve">Water</t>
  </si>
  <si>
    <t xml:space="preserve">Soft Drink</t>
  </si>
  <si>
    <t xml:space="preserve">Milk</t>
  </si>
  <si>
    <t xml:space="preserve">Banana</t>
  </si>
  <si>
    <t xml:space="preserve">Cereal</t>
  </si>
  <si>
    <t xml:space="preserve">ABSOLUTE REFERENCES</t>
  </si>
  <si>
    <t xml:space="preserve">(1)*(2)</t>
  </si>
  <si>
    <t xml:space="preserve">Quantity</t>
  </si>
  <si>
    <t xml:space="preserve">Cost</t>
  </si>
  <si>
    <t xml:space="preserve">Tax rate (1)</t>
  </si>
  <si>
    <t xml:space="preserve">(4) = (2) * (3)</t>
  </si>
  <si>
    <t xml:space="preserve">(5) = (1)*(4)</t>
  </si>
  <si>
    <t xml:space="preserve">(4)+(5)</t>
  </si>
  <si>
    <t xml:space="preserve">Pre-Tax Rev.</t>
  </si>
  <si>
    <t xml:space="preserve">Sales Tax</t>
  </si>
  <si>
    <t xml:space="preserve">Quantity (1)</t>
  </si>
  <si>
    <t xml:space="preserve">BASIC FUNCTIONS</t>
  </si>
  <si>
    <t xml:space="preserve">=&gt; use ' = '  +  'FUNCTION NAME'</t>
  </si>
  <si>
    <t xml:space="preserve">CONCATENATE (1)</t>
  </si>
  <si>
    <t xml:space="preserve">=CONCATENATE(string1, [string2, …])</t>
  </si>
  <si>
    <t xml:space="preserve">SPLIT (2)</t>
  </si>
  <si>
    <t xml:space="preserve">=SPLIT(text, delimiter, [split_by_each], [remove_empty_text])</t>
  </si>
  <si>
    <t xml:space="preserve">SUM (3)</t>
  </si>
  <si>
    <t xml:space="preserve">=SUM(value1, [value2, …])</t>
  </si>
  <si>
    <t xml:space="preserve">AVERAGE (4)</t>
  </si>
  <si>
    <t xml:space="preserve">=AVERAGE(value1, [value2, …])</t>
  </si>
  <si>
    <t xml:space="preserve">MEDIAN (5)</t>
  </si>
  <si>
    <t xml:space="preserve">=MEDIAN(value1, [value2, …])</t>
  </si>
  <si>
    <t xml:space="preserve">MIN (6)</t>
  </si>
  <si>
    <t xml:space="preserve">=MIN(value1, [value2, …])</t>
  </si>
  <si>
    <t xml:space="preserve">MAX (7)</t>
  </si>
  <si>
    <t xml:space="preserve">=MAX(value1, [value2, …])</t>
  </si>
  <si>
    <t xml:space="preserve">COUNT (8)</t>
  </si>
  <si>
    <t xml:space="preserve">=COUNT(value1, [value2, …])</t>
  </si>
  <si>
    <t xml:space="preserve">COUNTA (9)</t>
  </si>
  <si>
    <t xml:space="preserve">=COUNTA(value1, [value2, …])</t>
  </si>
  <si>
    <t xml:space="preserve">First Name</t>
  </si>
  <si>
    <t xml:space="preserve">Last Name</t>
  </si>
  <si>
    <t xml:space="preserve">First &amp; Last Name</t>
  </si>
  <si>
    <t xml:space="preserve">Gender</t>
  </si>
  <si>
    <t xml:space="preserve">Age</t>
  </si>
  <si>
    <t xml:space="preserve">Monthly Salary</t>
  </si>
  <si>
    <t xml:space="preserve">Annual Salary</t>
  </si>
  <si>
    <t xml:space="preserve">City, State</t>
  </si>
  <si>
    <t xml:space="preserve">City</t>
  </si>
  <si>
    <t xml:space="preserve">State</t>
  </si>
  <si>
    <t xml:space="preserve">Rigoberto</t>
  </si>
  <si>
    <t xml:space="preserve">Montoya</t>
  </si>
  <si>
    <t xml:space="preserve">Male</t>
  </si>
  <si>
    <t xml:space="preserve">Phoenix, AZ</t>
  </si>
  <si>
    <t xml:space="preserve">Valentine</t>
  </si>
  <si>
    <t xml:space="preserve">Ramirez</t>
  </si>
  <si>
    <t xml:space="preserve">Female</t>
  </si>
  <si>
    <t xml:space="preserve">New York, NY</t>
  </si>
  <si>
    <t xml:space="preserve">Benedict</t>
  </si>
  <si>
    <t xml:space="preserve">Carney</t>
  </si>
  <si>
    <t xml:space="preserve">Miami, FL</t>
  </si>
  <si>
    <t xml:space="preserve">Lisa</t>
  </si>
  <si>
    <t xml:space="preserve">Villa</t>
  </si>
  <si>
    <t xml:space="preserve">San Francisco, CA</t>
  </si>
  <si>
    <t xml:space="preserve">Beverly</t>
  </si>
  <si>
    <t xml:space="preserve">Landry</t>
  </si>
  <si>
    <t xml:space="preserve">Los Angeles, CA</t>
  </si>
  <si>
    <t xml:space="preserve">Raquel</t>
  </si>
  <si>
    <t xml:space="preserve">Pierce</t>
  </si>
  <si>
    <t xml:space="preserve">Porltland, OR</t>
  </si>
  <si>
    <t xml:space="preserve">Total</t>
  </si>
  <si>
    <t xml:space="preserve">Average</t>
  </si>
  <si>
    <t xml:space="preserve">Max</t>
  </si>
  <si>
    <t xml:space="preserve">(5)</t>
  </si>
  <si>
    <t xml:space="preserve">Min</t>
  </si>
  <si>
    <t xml:space="preserve">(6)</t>
  </si>
  <si>
    <t xml:space="preserve">Median</t>
  </si>
  <si>
    <t xml:space="preserve">(7)</t>
  </si>
  <si>
    <t xml:space="preserve">Number of people</t>
  </si>
  <si>
    <t xml:space="preserve">(8)</t>
  </si>
  <si>
    <t xml:space="preserve">(9)</t>
  </si>
  <si>
    <t xml:space="preserve">ERROR MESSAGES</t>
  </si>
  <si>
    <t xml:space="preserve">Occurs when the second paramer of a division is zero</t>
  </si>
  <si>
    <t xml:space="preserve">Occurs when your formula is expecting a certain data type as an input but receives the wrong type</t>
  </si>
  <si>
    <t xml:space="preserve">Occurs when there is an invalid cell reference from circular dependency or a deleted cell, row or column</t>
  </si>
  <si>
    <t xml:space="preserve">Occurs when there is an error in your formula syntax</t>
  </si>
  <si>
    <t xml:space="preserve">Occurs when the formula contains a numeric value that isn't valid</t>
  </si>
  <si>
    <t xml:space="preserve">Occurs when the value is not available, i.e. the searched term is not found</t>
  </si>
  <si>
    <t xml:space="preserve">#ERROR!</t>
  </si>
  <si>
    <t xml:space="preserve">Occurs when Google Sheets can't understand the formula you've entered (doens't exist in Microsoft Excel)</t>
  </si>
  <si>
    <t xml:space="preserve"># of months</t>
  </si>
  <si>
    <t xml:space="preserve">Total Salary</t>
  </si>
  <si>
    <t xml:space="preserve">Total # months</t>
  </si>
  <si>
    <t xml:space="preserve">Number</t>
  </si>
  <si>
    <t xml:space="preserve">Square Root</t>
  </si>
  <si>
    <t xml:space="preserve">Valentina</t>
  </si>
  <si>
    <t xml:space="preserve">Date 1</t>
  </si>
  <si>
    <t xml:space="preserve">Date 2</t>
  </si>
  <si>
    <t xml:space="preserve"># days in between</t>
  </si>
  <si>
    <t xml:space="preserve">Cell $A$26</t>
  </si>
  <si>
    <t xml:space="preserve">1/ 10/2020</t>
  </si>
  <si>
    <t xml:space="preserve">31/1/2019</t>
  </si>
  <si>
    <t xml:space="preserve">ADVANCED FUNCTIONS</t>
  </si>
  <si>
    <t xml:space="preserve">VLOOKUP (1)</t>
  </si>
  <si>
    <t xml:space="preserve">=VLOOKUP(search_key, range, index, [is_sorted])</t>
  </si>
  <si>
    <t xml:space="preserve">IF (2)</t>
  </si>
  <si>
    <t xml:space="preserve">=IF(logical_expression, value_if_true, value_if_false)</t>
  </si>
  <si>
    <t xml:space="preserve">AND (3)</t>
  </si>
  <si>
    <t xml:space="preserve">=AND(logical_expression1, [logical_expression2, …])</t>
  </si>
  <si>
    <t xml:space="preserve">OR (4)</t>
  </si>
  <si>
    <t xml:space="preserve">=OR((logical_expression1, [logical_expression2, …])</t>
  </si>
  <si>
    <t xml:space="preserve">IFERROR (5)</t>
  </si>
  <si>
    <t xml:space="preserve">=IFERROR(value, [value_if_error])</t>
  </si>
  <si>
    <t xml:space="preserve">COUNTIF (6)</t>
  </si>
  <si>
    <t xml:space="preserve">=COUNTIF(range, criterion)</t>
  </si>
  <si>
    <t xml:space="preserve">COUNTIFS (7)</t>
  </si>
  <si>
    <t xml:space="preserve">=COUNTIFS(criteria_range1, criterion1, [criteria_range2, …], [criterion2, …])</t>
  </si>
  <si>
    <t xml:space="preserve">AVERAGEIF (8)</t>
  </si>
  <si>
    <t xml:space="preserve">=AVERAGEIF(range, criterion)</t>
  </si>
  <si>
    <t xml:space="preserve">AVERAGEIFS (9)</t>
  </si>
  <si>
    <t xml:space="preserve">=AVERAGEIFS(average_range, criteria_range1, criterion1, [criteria_range2, …], [criterion2, …])</t>
  </si>
  <si>
    <t xml:space="preserve">SUMIF (10)</t>
  </si>
  <si>
    <t xml:space="preserve">=SUMIF(range, criterion)</t>
  </si>
  <si>
    <t xml:space="preserve">SUMIFS (11)</t>
  </si>
  <si>
    <t xml:space="preserve">=SUMIFS(sum_range, criteria_range1, criterion1, [criteria_range2, …], [criterion2, …])</t>
  </si>
  <si>
    <t xml:space="preserve">True or False (3)</t>
  </si>
  <si>
    <t xml:space="preserve">Yes or No (2) + (4)</t>
  </si>
  <si>
    <t xml:space="preserve">Female and &gt;45</t>
  </si>
  <si>
    <t xml:space="preserve">Male or &lt;=45</t>
  </si>
  <si>
    <t xml:space="preserve">Rigoberto Montoya</t>
  </si>
  <si>
    <t xml:space="preserve">Valentine Ramirez</t>
  </si>
  <si>
    <t xml:space="preserve">Benedict Carney</t>
  </si>
  <si>
    <t xml:space="preserve">Lisa Villa</t>
  </si>
  <si>
    <t xml:space="preserve">Beverly Landry</t>
  </si>
  <si>
    <t xml:space="preserve">Raquel Pierce</t>
  </si>
  <si>
    <t xml:space="preserve">Melba Beasly</t>
  </si>
  <si>
    <t xml:space="preserve">Name</t>
  </si>
  <si>
    <t xml:space="preserve">Marital Status</t>
  </si>
  <si>
    <t xml:space="preserve">Number of females</t>
  </si>
  <si>
    <t xml:space="preserve">Married</t>
  </si>
  <si>
    <t xml:space="preserve">Number of individuals over 45</t>
  </si>
  <si>
    <t xml:space="preserve">Number of males of 45 or less</t>
  </si>
  <si>
    <t xml:space="preserve">Charlotte King</t>
  </si>
  <si>
    <t xml:space="preserve">Single</t>
  </si>
  <si>
    <t xml:space="preserve">Average age of females</t>
  </si>
  <si>
    <t xml:space="preserve">Clara Spencer</t>
  </si>
  <si>
    <t xml:space="preserve">Average males over 45 salaries</t>
  </si>
  <si>
    <t xml:space="preserve">Clarence Kirby</t>
  </si>
  <si>
    <t xml:space="preserve">Sum of females' salaries</t>
  </si>
  <si>
    <t xml:space="preserve">(10)</t>
  </si>
  <si>
    <t xml:space="preserve">Emery Reid</t>
  </si>
  <si>
    <t xml:space="preserve">Sum of females under 41 salaries</t>
  </si>
  <si>
    <t xml:space="preserve">(11)</t>
  </si>
  <si>
    <t xml:space="preserve">Ernest Vaughn</t>
  </si>
  <si>
    <t xml:space="preserve">Frances Camacho</t>
  </si>
  <si>
    <t xml:space="preserve">Horacio Fisher</t>
  </si>
  <si>
    <t xml:space="preserve">Jaime Compton</t>
  </si>
  <si>
    <t xml:space="preserve">Jed Bauer</t>
  </si>
  <si>
    <t xml:space="preserve">Martin Beasley</t>
  </si>
  <si>
    <t xml:space="preserve">Melba Buchanan</t>
  </si>
  <si>
    <t xml:space="preserve">Phyllis Jefferson</t>
  </si>
  <si>
    <t xml:space="preserve">Terra Greer</t>
  </si>
  <si>
    <t xml:space="preserve">Valarie Thornton</t>
  </si>
  <si>
    <t xml:space="preserve">FORMATTING &amp; SORTING</t>
  </si>
  <si>
    <t xml:space="preserve">Task:</t>
  </si>
  <si>
    <t xml:space="preserve">1) Split Names into First and Last Names using 'Split text to column' under 'Data' in the menu bar --&gt; Hint: You will need to insert a column first</t>
  </si>
  <si>
    <t xml:space="preserve">2) Format Salary with currency in South African Rand and no decimals --&gt; example R1234</t>
  </si>
  <si>
    <t xml:space="preserve">3) Add an Annual Salary column</t>
  </si>
  <si>
    <t xml:space="preserve">4) Format phone number as (123) 456-789</t>
  </si>
  <si>
    <r>
      <rPr>
        <sz val="10"/>
        <color rgb="FF000000"/>
        <rFont val="Arial"/>
        <family val="0"/>
        <charset val="1"/>
      </rPr>
      <t xml:space="preserve">5) Make the header </t>
    </r>
    <r>
      <rPr>
        <b val="true"/>
        <sz val="10"/>
        <rFont val="Arial"/>
        <family val="0"/>
        <charset val="1"/>
      </rPr>
      <t xml:space="preserve">Bold</t>
    </r>
    <r>
      <rPr>
        <sz val="10"/>
        <color rgb="FF000000"/>
        <rFont val="Arial"/>
        <family val="0"/>
        <charset val="1"/>
      </rPr>
      <t xml:space="preserve"> and align it to the center                                                        </t>
    </r>
  </si>
  <si>
    <t xml:space="preserve">6) Add borders</t>
  </si>
  <si>
    <t xml:space="preserve">7) Add alternating colors for each row</t>
  </si>
  <si>
    <t xml:space="preserve">8) Using conditional formatting - Highlight ages over 45</t>
  </si>
  <si>
    <t xml:space="preserve">9) Adjust the columns width to ensure everything fits</t>
  </si>
  <si>
    <t xml:space="preserve">10) Sort the table by alphabetical order using the first name</t>
  </si>
  <si>
    <t xml:space="preserve">11) Filter out individuals who have 3 children or more</t>
  </si>
  <si>
    <t xml:space="preserve">Phone</t>
  </si>
  <si>
    <t xml:space="preserve">Education</t>
  </si>
  <si>
    <t xml:space="preserve">Number of Children</t>
  </si>
  <si>
    <t xml:space="preserve">Miami</t>
  </si>
  <si>
    <t xml:space="preserve">FL</t>
  </si>
  <si>
    <t xml:space="preserve">Master</t>
  </si>
  <si>
    <t xml:space="preserve">Los Angeles</t>
  </si>
  <si>
    <t xml:space="preserve">CA</t>
  </si>
  <si>
    <t xml:space="preserve">Primary</t>
  </si>
  <si>
    <t xml:space="preserve">Charlotte</t>
  </si>
  <si>
    <t xml:space="preserve">King</t>
  </si>
  <si>
    <t xml:space="preserve">Tampa</t>
  </si>
  <si>
    <t xml:space="preserve">Upper secondary</t>
  </si>
  <si>
    <t xml:space="preserve">Clara</t>
  </si>
  <si>
    <t xml:space="preserve">Spencer</t>
  </si>
  <si>
    <t xml:space="preserve">Dallas</t>
  </si>
  <si>
    <t xml:space="preserve">TX</t>
  </si>
  <si>
    <t xml:space="preserve">Clarence</t>
  </si>
  <si>
    <t xml:space="preserve">Kirby</t>
  </si>
  <si>
    <t xml:space="preserve">Athens</t>
  </si>
  <si>
    <t xml:space="preserve">GA</t>
  </si>
  <si>
    <t xml:space="preserve">Lower secondary</t>
  </si>
  <si>
    <t xml:space="preserve">Emery</t>
  </si>
  <si>
    <t xml:space="preserve">Reid</t>
  </si>
  <si>
    <t xml:space="preserve">Seatle</t>
  </si>
  <si>
    <t xml:space="preserve">WA</t>
  </si>
  <si>
    <t xml:space="preserve">Doctoral</t>
  </si>
  <si>
    <t xml:space="preserve">Ernest</t>
  </si>
  <si>
    <t xml:space="preserve">Vaughn</t>
  </si>
  <si>
    <t xml:space="preserve">Boston</t>
  </si>
  <si>
    <t xml:space="preserve">MA</t>
  </si>
  <si>
    <t xml:space="preserve">Frances</t>
  </si>
  <si>
    <t xml:space="preserve">Camacho</t>
  </si>
  <si>
    <t xml:space="preserve">New York</t>
  </si>
  <si>
    <t xml:space="preserve">NY</t>
  </si>
  <si>
    <t xml:space="preserve">Horacio</t>
  </si>
  <si>
    <t xml:space="preserve">Fisher</t>
  </si>
  <si>
    <t xml:space="preserve">Detroit</t>
  </si>
  <si>
    <t xml:space="preserve">MI</t>
  </si>
  <si>
    <t xml:space="preserve">Jaime</t>
  </si>
  <si>
    <t xml:space="preserve">Compton</t>
  </si>
  <si>
    <t xml:space="preserve">Raleigh</t>
  </si>
  <si>
    <t xml:space="preserve">NC</t>
  </si>
  <si>
    <t xml:space="preserve">Jed</t>
  </si>
  <si>
    <t xml:space="preserve">Bauer</t>
  </si>
  <si>
    <t xml:space="preserve">San Francisco</t>
  </si>
  <si>
    <t xml:space="preserve">Bachelor</t>
  </si>
  <si>
    <t xml:space="preserve">Martin</t>
  </si>
  <si>
    <t xml:space="preserve">Beasley</t>
  </si>
  <si>
    <t xml:space="preserve">Chicago</t>
  </si>
  <si>
    <t xml:space="preserve">IL</t>
  </si>
  <si>
    <t xml:space="preserve">Melba</t>
  </si>
  <si>
    <t xml:space="preserve">Buchanan</t>
  </si>
  <si>
    <t xml:space="preserve">Washington</t>
  </si>
  <si>
    <t xml:space="preserve">DC</t>
  </si>
  <si>
    <t xml:space="preserve">Phyllis</t>
  </si>
  <si>
    <t xml:space="preserve">Jefferson</t>
  </si>
  <si>
    <t xml:space="preserve">Houston</t>
  </si>
  <si>
    <t xml:space="preserve">Porltland</t>
  </si>
  <si>
    <t xml:space="preserve">OR</t>
  </si>
  <si>
    <t xml:space="preserve">Phoenix</t>
  </si>
  <si>
    <t xml:space="preserve">AZ</t>
  </si>
  <si>
    <t xml:space="preserve">Terra</t>
  </si>
  <si>
    <t xml:space="preserve">Greer</t>
  </si>
  <si>
    <t xml:space="preserve">Las Vegas</t>
  </si>
  <si>
    <t xml:space="preserve">NV</t>
  </si>
  <si>
    <t xml:space="preserve">Valarie</t>
  </si>
  <si>
    <t xml:space="preserve">Thornton</t>
  </si>
  <si>
    <t xml:space="preserve">Austin</t>
  </si>
  <si>
    <t xml:space="preserve">Date</t>
  </si>
  <si>
    <t xml:space="preserve">Description</t>
  </si>
  <si>
    <t xml:space="preserve">Category</t>
  </si>
  <si>
    <t xml:space="preserve">Amount</t>
  </si>
  <si>
    <t xml:space="preserve">Account #</t>
  </si>
  <si>
    <t xml:space="preserve">Account</t>
  </si>
  <si>
    <t xml:space="preserve">Owner</t>
  </si>
  <si>
    <t xml:space="preserve">Methow Conservancy</t>
  </si>
  <si>
    <t xml:space="preserve">Charity</t>
  </si>
  <si>
    <t xml:space="preserve">xxxx3244</t>
  </si>
  <si>
    <t xml:space="preserve">Family Checking</t>
  </si>
  <si>
    <t xml:space="preserve">Family</t>
  </si>
  <si>
    <t xml:space="preserve">Zeitgeist Coffee, Seattle, WA</t>
  </si>
  <si>
    <t xml:space="preserve">Coffee</t>
  </si>
  <si>
    <t xml:space="preserve">xxxx1561</t>
  </si>
  <si>
    <t xml:space="preserve">xxxx1005</t>
  </si>
  <si>
    <t xml:space="preserve">Dad - American Express</t>
  </si>
  <si>
    <t xml:space="preserve">Dad</t>
  </si>
  <si>
    <t xml:space="preserve">Shell Oil, Auto Fuel Dispenser</t>
  </si>
  <si>
    <t xml:space="preserve">Auto and Gas</t>
  </si>
  <si>
    <t xml:space="preserve">xxxx3827</t>
  </si>
  <si>
    <t xml:space="preserve">Dad - Mastercard Credit Card</t>
  </si>
  <si>
    <t xml:space="preserve">Winthrop Mountain Sports Winthrop, WA</t>
  </si>
  <si>
    <t xml:space="preserve">Gear and Clothing</t>
  </si>
  <si>
    <t xml:space="preserve">xxxx3499</t>
  </si>
  <si>
    <t xml:space="preserve">xxxx5345</t>
  </si>
  <si>
    <t xml:space="preserve">Mom - Mastercard Credit Card</t>
  </si>
  <si>
    <t xml:space="preserve">Mom</t>
  </si>
  <si>
    <t xml:space="preserve">Toyota of Seattle, Seattle, WA</t>
  </si>
  <si>
    <t xml:space="preserve">Daughter - Visa Credit Card</t>
  </si>
  <si>
    <t xml:space="preserve">Daughter</t>
  </si>
  <si>
    <t xml:space="preserve">Amazon.com</t>
  </si>
  <si>
    <t xml:space="preserve">xxxx2387</t>
  </si>
  <si>
    <t xml:space="preserve">Mom - Visa Credit Card</t>
  </si>
  <si>
    <t xml:space="preserve">Chase Bank Mortgage</t>
  </si>
  <si>
    <t xml:space="preserve">Mortgage</t>
  </si>
  <si>
    <t xml:space="preserve">Dad - Visa Credit Card</t>
  </si>
  <si>
    <t xml:space="preserve">Paycheck</t>
  </si>
  <si>
    <t xml:space="preserve">Audible</t>
  </si>
  <si>
    <t xml:space="preserve">Subscriptions</t>
  </si>
  <si>
    <t xml:space="preserve">Storyville Coffee, Seattle, WA</t>
  </si>
  <si>
    <t xml:space="preserve">Eating Out</t>
  </si>
  <si>
    <t xml:space="preserve">Hank's Harvest Foodstwisp WA</t>
  </si>
  <si>
    <t xml:space="preserve">Groceries</t>
  </si>
  <si>
    <t xml:space="preserve">Ikea Seattle, Renton, WA</t>
  </si>
  <si>
    <t xml:space="preserve">Home Improvements</t>
  </si>
  <si>
    <t xml:space="preserve">Itunes.com</t>
  </si>
  <si>
    <t xml:space="preserve">Mazama Store, Mazama</t>
  </si>
  <si>
    <t xml:space="preserve">New York Times Digital</t>
  </si>
  <si>
    <t xml:space="preserve">Roadpost Usa</t>
  </si>
  <si>
    <t xml:space="preserve">Chevron Service Stn</t>
  </si>
  <si>
    <t xml:space="preserve">Texaco Service Stn</t>
  </si>
  <si>
    <t xml:space="preserve">Costco Gas, Burlington</t>
  </si>
  <si>
    <t xml:space="preserve">Dropbox</t>
  </si>
  <si>
    <t xml:space="preserve">Zoka Coffee Roa, Seattle, WA</t>
  </si>
  <si>
    <t xml:space="preserve">Okanogan County Energy, Winthrop, WA</t>
  </si>
  <si>
    <t xml:space="preserve">Utilities</t>
  </si>
  <si>
    <t xml:space="preserve">Alaska Air</t>
  </si>
  <si>
    <t xml:space="preserve">Travel</t>
  </si>
  <si>
    <t xml:space="preserve">Seattle YMCA</t>
  </si>
  <si>
    <t xml:space="preserve">Trader Joe's #130, Seattle</t>
  </si>
  <si>
    <t xml:space="preserve">Tiller (tillerhq.com)</t>
  </si>
  <si>
    <t xml:space="preserve">Stuff</t>
  </si>
  <si>
    <t xml:space="preserve">Alaska Wilderness League</t>
  </si>
  <si>
    <t xml:space="preserve">Big Star Montessori</t>
  </si>
  <si>
    <t xml:space="preserve">Classes</t>
  </si>
  <si>
    <t xml:space="preserve">PCC Natural Market - Issaquah WA</t>
  </si>
  <si>
    <t xml:space="preserve">Etsy</t>
  </si>
  <si>
    <t xml:space="preserve">Freelance</t>
  </si>
  <si>
    <t xml:space="preserve">Espresso Vivace Seattle, Seattle, WA</t>
  </si>
  <si>
    <t xml:space="preserve">The Essential Baking Co, Seattle, WA</t>
  </si>
  <si>
    <t xml:space="preserve">AT&amp;T</t>
  </si>
  <si>
    <t xml:space="preserve">Centurylink</t>
  </si>
  <si>
    <t xml:space="preserve">Portage Bay Cafe and Cate, Seattle, WA</t>
  </si>
  <si>
    <t xml:space="preserve">Whole Foods - Seattle WA</t>
  </si>
  <si>
    <t xml:space="preserve">REI, Store 11, Seattle</t>
  </si>
  <si>
    <t xml:space="preserve">Union Garage</t>
  </si>
  <si>
    <t xml:space="preserve">Parking</t>
  </si>
  <si>
    <t xml:space="preserve">Evergreen Iga Market</t>
  </si>
  <si>
    <t xml:space="preserve">Glover Street Market</t>
  </si>
  <si>
    <t xml:space="preserve">Home Depot</t>
  </si>
  <si>
    <t xml:space="preserve">United Way</t>
  </si>
  <si>
    <t xml:space="preserve">Khan Academy</t>
  </si>
  <si>
    <t xml:space="preserve">North Valley Lumber</t>
  </si>
  <si>
    <t xml:space="preserve">Month</t>
  </si>
  <si>
    <t xml:space="preserve">December 2017</t>
  </si>
  <si>
    <t xml:space="preserve">EXPENSES BY FAMILY MEMBER</t>
  </si>
  <si>
    <t xml:space="preserve">Income</t>
  </si>
  <si>
    <t xml:space="preserve">Expense</t>
  </si>
  <si>
    <t xml:space="preserve">EXPENSES BY MONTH</t>
  </si>
  <si>
    <t xml:space="preserve">January 2018</t>
  </si>
  <si>
    <t xml:space="preserve">February 2018</t>
  </si>
  <si>
    <t xml:space="preserve">Expenses</t>
  </si>
  <si>
    <t xml:space="preserve">Net Income/Savings</t>
  </si>
  <si>
    <t xml:space="preserve">MONTHLY EXPENSES</t>
  </si>
  <si>
    <t xml:space="preserve">Actual</t>
  </si>
  <si>
    <t xml:space="preserve">Monthly Budget</t>
  </si>
  <si>
    <t xml:space="preserve">Difference</t>
  </si>
  <si>
    <t xml:space="preserve">TOTAL INCOME</t>
  </si>
  <si>
    <t xml:space="preserve">TOTAL EXPENSES</t>
  </si>
  <si>
    <t xml:space="preserve">House</t>
  </si>
  <si>
    <t xml:space="preserve">Bills</t>
  </si>
  <si>
    <t xml:space="preserve">Food</t>
  </si>
  <si>
    <t xml:space="preserve">Vehicle</t>
  </si>
  <si>
    <t xml:space="preserve">Donations</t>
  </si>
  <si>
    <t xml:space="preserve">Miscelaneous</t>
  </si>
  <si>
    <t xml:space="preserve">NET INCOME/SAVINGS</t>
  </si>
  <si>
    <t xml:space="preserve">Date Formatted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</si>
</sst>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0.00%"/>
    <numFmt numFmtId="166" formatCode="\$#,##0.00"/>
    <numFmt numFmtId="167" formatCode="_(\$* #,##0.00_);_(\$* \(#,##0.00\);_(\$* \-??_);_(@_)"/>
    <numFmt numFmtId="168" formatCode="0.00E+00"/>
    <numFmt numFmtId="169" formatCode="D/M/YYYY"/>
    <numFmt numFmtId="170" formatCode="D/M"/>
    <numFmt numFmtId="171" formatCode="MMMM\ D&quot;, &quot;YYYY"/>
    <numFmt numFmtId="172" formatCode="MMM\ D&quot;, &quot;YYYY"/>
    <numFmt numFmtId="173" formatCode="0%"/>
    <numFmt numFmtId="174" formatCode="\$#,##0"/>
    <numFmt numFmtId="175" formatCode="#,##0\ [$ZAR];[RED]\-#,##0\ [$ZAR]"/>
    <numFmt numFmtId="176" formatCode="\(###&quot;) &quot;###\-###"/>
    <numFmt numFmtId="177" formatCode="0"/>
    <numFmt numFmtId="178" formatCode="@"/>
    <numFmt numFmtId="179" formatCode="DD/MM/YYYY"/>
    <numFmt numFmtId="180" formatCode="MMMM\ YYYY"/>
    <numFmt numFmtId="181" formatCode="D/M/YYYY\ H:MM:SS"/>
    <numFmt numFmtId="182" formatCode="MMM\ YYYY"/>
  </numFmts>
  <fonts count="2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0"/>
      <charset val="1"/>
    </font>
    <font>
      <b val="true"/>
      <u val="single"/>
      <sz val="14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0"/>
      <color rgb="FFFFFF00"/>
      <name val="Arial"/>
      <family val="0"/>
      <charset val="1"/>
    </font>
    <font>
      <b val="true"/>
      <u val="single"/>
      <sz val="10"/>
      <color rgb="FF000000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strike val="true"/>
      <sz val="10"/>
      <color rgb="FF000000"/>
      <name val="Arial"/>
      <family val="0"/>
      <charset val="1"/>
    </font>
    <font>
      <b val="true"/>
      <i val="true"/>
      <strike val="true"/>
      <sz val="10"/>
      <color rgb="FF000000"/>
      <name val="Arial"/>
      <family val="0"/>
      <charset val="1"/>
    </font>
    <font>
      <b val="true"/>
      <sz val="10"/>
      <name val="Arial"/>
      <family val="0"/>
      <charset val="1"/>
    </font>
    <font>
      <sz val="10"/>
      <color rgb="FF0000FF"/>
      <name val="Arial"/>
      <family val="0"/>
      <charset val="1"/>
    </font>
    <font>
      <sz val="11"/>
      <color rgb="FF000000"/>
      <name val="Arial"/>
      <family val="0"/>
      <charset val="1"/>
    </font>
    <font>
      <sz val="11"/>
      <name val="Cambria"/>
      <family val="0"/>
      <charset val="1"/>
    </font>
    <font>
      <sz val="10"/>
      <color rgb="FFFFFFFF"/>
      <name val="Overpass"/>
      <family val="0"/>
      <charset val="1"/>
    </font>
    <font>
      <b val="true"/>
      <i val="true"/>
      <sz val="10"/>
      <color rgb="FF000000"/>
      <name val="Arial"/>
      <family val="0"/>
      <charset val="1"/>
    </font>
    <font>
      <b val="true"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1A1A1A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DFCCE4"/>
        <bgColor rgb="FFF4CCCC"/>
      </patternFill>
    </fill>
    <fill>
      <patternFill patternType="solid">
        <fgColor rgb="FFC2E0AE"/>
        <bgColor rgb="FFB7E1CD"/>
      </patternFill>
    </fill>
    <fill>
      <patternFill patternType="solid">
        <fgColor rgb="FFEF413D"/>
        <bgColor rgb="FFEA4335"/>
      </patternFill>
    </fill>
    <fill>
      <patternFill patternType="solid">
        <fgColor rgb="FF000000"/>
        <bgColor rgb="FF1A1A1A"/>
      </patternFill>
    </fill>
    <fill>
      <patternFill patternType="solid">
        <fgColor rgb="FFED1C24"/>
        <bgColor rgb="FFFF0000"/>
      </patternFill>
    </fill>
    <fill>
      <patternFill patternType="solid">
        <fgColor rgb="FFFFF2CC"/>
        <bgColor rgb="FFFEF8E3"/>
      </patternFill>
    </fill>
    <fill>
      <patternFill patternType="solid">
        <fgColor rgb="FFE06666"/>
        <bgColor rgb="FFEA4335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BBC04"/>
      </patternFill>
    </fill>
    <fill>
      <patternFill patternType="solid">
        <fgColor rgb="FFF4CCCC"/>
        <bgColor rgb="FFDFCCE4"/>
      </patternFill>
    </fill>
    <fill>
      <patternFill patternType="solid">
        <fgColor rgb="FFD5A6BD"/>
        <bgColor rgb="FFB4A7D6"/>
      </patternFill>
    </fill>
    <fill>
      <patternFill patternType="solid">
        <fgColor rgb="FF4DD0E1"/>
        <bgColor rgb="FF00CCFF"/>
      </patternFill>
    </fill>
    <fill>
      <patternFill patternType="solid">
        <fgColor rgb="FFE0F7FA"/>
        <bgColor rgb="FFD9EAD3"/>
      </patternFill>
    </fill>
    <fill>
      <patternFill patternType="solid">
        <fgColor rgb="FFFCE5CD"/>
        <bgColor rgb="FFFFE6DD"/>
      </patternFill>
    </fill>
    <fill>
      <patternFill patternType="solid">
        <fgColor rgb="FFD9EAD3"/>
        <bgColor rgb="FFE0F7FA"/>
      </patternFill>
    </fill>
    <fill>
      <patternFill patternType="solid">
        <fgColor rgb="FFFFFFFF"/>
        <bgColor rgb="FFFEF8E3"/>
      </patternFill>
    </fill>
    <fill>
      <patternFill patternType="solid">
        <fgColor rgb="FF2E86DE"/>
        <bgColor rgb="FF4285F4"/>
      </patternFill>
    </fill>
    <fill>
      <patternFill patternType="solid">
        <fgColor rgb="FFB7E1CD"/>
        <bgColor rgb="FFC2E0AE"/>
      </patternFill>
    </fill>
    <fill>
      <patternFill patternType="solid">
        <fgColor rgb="FFFEF8E3"/>
        <bgColor rgb="FFFFF2CC"/>
      </patternFill>
    </fill>
    <fill>
      <patternFill patternType="solid">
        <fgColor rgb="FFF9CB9C"/>
        <bgColor rgb="FFF4CCCC"/>
      </patternFill>
    </fill>
    <fill>
      <patternFill patternType="solid">
        <fgColor rgb="FFFFE6DD"/>
        <bgColor rgb="FFFCE5CD"/>
      </patternFill>
    </fill>
    <fill>
      <patternFill patternType="solid">
        <fgColor rgb="FFF6B26B"/>
        <bgColor rgb="FFF9CB9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/>
      <top/>
      <bottom/>
      <diagonal/>
    </border>
    <border diagonalUp="false" diagonalDown="false">
      <left style="thick"/>
      <right style="thick"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n">
        <color rgb="FF62A73B"/>
      </left>
      <right/>
      <top style="thin">
        <color rgb="FF62A73B"/>
      </top>
      <bottom style="thin">
        <color rgb="FF62A73B"/>
      </bottom>
      <diagonal/>
    </border>
    <border diagonalUp="false" diagonalDown="false">
      <left/>
      <right/>
      <top style="thin">
        <color rgb="FF62A73B"/>
      </top>
      <bottom style="thin">
        <color rgb="FF62A73B"/>
      </bottom>
      <diagonal/>
    </border>
    <border diagonalUp="false" diagonalDown="false">
      <left/>
      <right style="thin">
        <color rgb="FF62A73B"/>
      </right>
      <top style="thin">
        <color rgb="FF62A73B"/>
      </top>
      <bottom style="thin">
        <color rgb="FF62A73B"/>
      </bottom>
      <diagonal/>
    </border>
    <border diagonalUp="false" diagonalDown="false">
      <left style="thick"/>
      <right style="thick"/>
      <top/>
      <bottom style="double"/>
      <diagonal/>
    </border>
    <border diagonalUp="false" diagonalDown="false">
      <left style="thick"/>
      <right style="thick"/>
      <top style="double"/>
      <bottom style="thick"/>
      <diagonal/>
    </border>
    <border diagonalUp="false" diagonalDown="false">
      <left style="thick"/>
      <right style="thick"/>
      <top style="double"/>
      <bottom/>
      <diagonal/>
    </border>
    <border diagonalUp="false" diagonalDown="false">
      <left style="thick"/>
      <right style="thick"/>
      <top style="double"/>
      <bottom style="double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</cellStyleXfs>
  <cellXfs count="1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3" fontId="6" fillId="1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1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1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1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7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16" fillId="1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1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1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9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8" fontId="6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0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1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2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2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1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1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2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2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2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1" fontId="16" fillId="1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2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Untitled1" xfId="20" builtinId="53" customBuiltin="true"/>
    <cellStyle name="light_green_odd" xfId="21" builtinId="53" customBuiltin="true"/>
    <cellStyle name="Highlight_Red" xfId="22" builtinId="53" customBuiltin="true"/>
    <cellStyle name="Darken_Blacken" xfId="23" builtinId="53" customBuiltin="true"/>
    <cellStyle name="Untitled2" xfId="24" builtinId="53" customBuiltin="true"/>
  </cellStyles>
  <dxfs count="6">
    <dxf>
      <font>
        <name val="Arial"/>
        <charset val="1"/>
        <family val="0"/>
        <color rgb="FF000000"/>
      </font>
      <fill>
        <patternFill>
          <bgColor rgb="FFDFCCE4"/>
        </patternFill>
      </fill>
    </dxf>
    <dxf>
      <font>
        <name val="Arial"/>
        <charset val="1"/>
        <family val="0"/>
        <color rgb="FF000000"/>
      </font>
      <fill>
        <patternFill>
          <bgColor rgb="FFC2E0AE"/>
        </patternFill>
      </fill>
    </dxf>
    <dxf>
      <font>
        <name val="Arial"/>
        <charset val="1"/>
        <family val="0"/>
        <color rgb="FF000000"/>
      </font>
      <fill>
        <patternFill>
          <bgColor rgb="FFED1C24"/>
        </patternFill>
      </fill>
    </dxf>
    <dxf>
      <font>
        <name val="Arial"/>
        <charset val="1"/>
        <family val="0"/>
        <color rgb="FF000000"/>
      </font>
      <fill>
        <patternFill>
          <bgColor rgb="FFEF413D"/>
        </patternFill>
      </fill>
    </dxf>
    <dxf>
      <fill>
        <patternFill>
          <bgColor rgb="FF00FF00"/>
        </patternFill>
      </fill>
    </dxf>
    <dxf>
      <font>
        <color rgb="FFFFFF00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80000"/>
      <rgbColor rgb="FF38761D"/>
      <rgbColor rgb="FF000080"/>
      <rgbColor rgb="FF62A73B"/>
      <rgbColor rgb="FF9900FF"/>
      <rgbColor rgb="FF008080"/>
      <rgbColor rgb="FFB7B7B7"/>
      <rgbColor rgb="FF8B8B8B"/>
      <rgbColor rgb="FFF4CCCC"/>
      <rgbColor rgb="FFEF413D"/>
      <rgbColor rgb="FFFEF8E3"/>
      <rgbColor rgb="FFE0F7FA"/>
      <rgbColor rgb="FF660066"/>
      <rgbColor rgb="FFE06666"/>
      <rgbColor rgb="FF2E86DE"/>
      <rgbColor rgb="FFDFCCE4"/>
      <rgbColor rgb="FF000080"/>
      <rgbColor rgb="FFFF00FF"/>
      <rgbColor rgb="FFFCE5CD"/>
      <rgbColor rgb="FF00FFFF"/>
      <rgbColor rgb="FF800080"/>
      <rgbColor rgb="FF800000"/>
      <rgbColor rgb="FF008080"/>
      <rgbColor rgb="FF0000FF"/>
      <rgbColor rgb="FF00CCFF"/>
      <rgbColor rgb="FFFFE6DD"/>
      <rgbColor rgb="FFD9EAD3"/>
      <rgbColor rgb="FFFFF2CC"/>
      <rgbColor rgb="FFB7E1CD"/>
      <rgbColor rgb="FFD5A6BD"/>
      <rgbColor rgb="FFB4A7D6"/>
      <rgbColor rgb="FFF9CB9C"/>
      <rgbColor rgb="FF4285F4"/>
      <rgbColor rgb="FF4DD0E1"/>
      <rgbColor rgb="FFC2E0AE"/>
      <rgbColor rgb="FFFBBC04"/>
      <rgbColor rgb="FFFF9900"/>
      <rgbColor rgb="FFEA4335"/>
      <rgbColor rgb="FF666699"/>
      <rgbColor rgb="FFF6B26B"/>
      <rgbColor rgb="FF003366"/>
      <rgbColor rgb="FF34A853"/>
      <rgbColor rgb="FF003300"/>
      <rgbColor rgb="FF333300"/>
      <rgbColor rgb="FFED1C24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stacked"/>
        <c:varyColors val="0"/>
        <c:ser>
          <c:idx val="0"/>
          <c:order val="0"/>
          <c:tx>
            <c:strRef>
              <c:f>'Task 7 &amp; 8 Solution example'!$F$6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4285f4"/>
            </a:solidFill>
            <a:ln>
              <a:noFill/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'Task 7 &amp; 8 Solution example'!$G$5:$H$5</c:f>
              <c:strCache>
                <c:ptCount val="2"/>
                <c:pt idx="0">
                  <c:v>Income</c:v>
                </c:pt>
                <c:pt idx="1">
                  <c:v>Expense</c:v>
                </c:pt>
              </c:strCache>
            </c:strRef>
          </c:cat>
          <c:val>
            <c:numRef>
              <c:f>'Task 7 &amp; 8 Solution example'!$G$6:$H$6</c:f>
              <c:numCache>
                <c:formatCode>General</c:formatCode>
                <c:ptCount val="2"/>
                <c:pt idx="0">
                  <c:v>6467</c:v>
                </c:pt>
                <c:pt idx="1">
                  <c:v>3043</c:v>
                </c:pt>
              </c:numCache>
            </c:numRef>
          </c:val>
        </c:ser>
        <c:ser>
          <c:idx val="1"/>
          <c:order val="1"/>
          <c:tx>
            <c:strRef>
              <c:f>'Task 7 &amp; 8 Solution example'!$F$7</c:f>
              <c:strCache>
                <c:ptCount val="1"/>
                <c:pt idx="0">
                  <c:v>Dad</c:v>
                </c:pt>
              </c:strCache>
            </c:strRef>
          </c:tx>
          <c:spPr>
            <a:solidFill>
              <a:srgbClr val="ea4335"/>
            </a:solidFill>
            <a:ln>
              <a:noFill/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'Task 7 &amp; 8 Solution example'!$G$5:$H$5</c:f>
              <c:strCache>
                <c:ptCount val="2"/>
                <c:pt idx="0">
                  <c:v>Income</c:v>
                </c:pt>
                <c:pt idx="1">
                  <c:v>Expense</c:v>
                </c:pt>
              </c:strCache>
            </c:strRef>
          </c:cat>
          <c:val>
            <c:numRef>
              <c:f>'Task 7 &amp; 8 Solution example'!$G$7:$H$7</c:f>
              <c:numCache>
                <c:formatCode>General</c:formatCode>
                <c:ptCount val="2"/>
                <c:pt idx="0">
                  <c:v>0</c:v>
                </c:pt>
                <c:pt idx="1">
                  <c:v>1811.457782</c:v>
                </c:pt>
              </c:numCache>
            </c:numRef>
          </c:val>
        </c:ser>
        <c:ser>
          <c:idx val="2"/>
          <c:order val="2"/>
          <c:tx>
            <c:strRef>
              <c:f>'Task 7 &amp; 8 Solution example'!$F$8</c:f>
              <c:strCache>
                <c:ptCount val="1"/>
                <c:pt idx="0">
                  <c:v>Mom</c:v>
                </c:pt>
              </c:strCache>
            </c:strRef>
          </c:tx>
          <c:spPr>
            <a:solidFill>
              <a:srgbClr val="fbbc04"/>
            </a:solidFill>
            <a:ln>
              <a:noFill/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'Task 7 &amp; 8 Solution example'!$G$5:$H$5</c:f>
              <c:strCache>
                <c:ptCount val="2"/>
                <c:pt idx="0">
                  <c:v>Income</c:v>
                </c:pt>
                <c:pt idx="1">
                  <c:v>Expense</c:v>
                </c:pt>
              </c:strCache>
            </c:strRef>
          </c:cat>
          <c:val>
            <c:numRef>
              <c:f>'Task 7 &amp; 8 Solution example'!$G$8:$H$8</c:f>
              <c:numCache>
                <c:formatCode>General</c:formatCode>
                <c:ptCount val="2"/>
                <c:pt idx="0">
                  <c:v>0</c:v>
                </c:pt>
                <c:pt idx="1">
                  <c:v>1304.71</c:v>
                </c:pt>
              </c:numCache>
            </c:numRef>
          </c:val>
        </c:ser>
        <c:ser>
          <c:idx val="3"/>
          <c:order val="3"/>
          <c:tx>
            <c:strRef>
              <c:f>'Task 7 &amp; 8 Solution example'!$F$9</c:f>
              <c:strCache>
                <c:ptCount val="1"/>
                <c:pt idx="0">
                  <c:v>Daughter</c:v>
                </c:pt>
              </c:strCache>
            </c:strRef>
          </c:tx>
          <c:spPr>
            <a:solidFill>
              <a:srgbClr val="34a853"/>
            </a:solidFill>
            <a:ln>
              <a:noFill/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'Task 7 &amp; 8 Solution example'!$G$5:$H$5</c:f>
              <c:strCache>
                <c:ptCount val="2"/>
                <c:pt idx="0">
                  <c:v>Income</c:v>
                </c:pt>
                <c:pt idx="1">
                  <c:v>Expense</c:v>
                </c:pt>
              </c:strCache>
            </c:strRef>
          </c:cat>
          <c:val>
            <c:numRef>
              <c:f>'Task 7 &amp; 8 Solution example'!$G$9:$H$9</c:f>
              <c:numCache>
                <c:formatCode>General</c:formatCode>
                <c:ptCount val="2"/>
                <c:pt idx="0">
                  <c:v>0</c:v>
                </c:pt>
                <c:pt idx="1">
                  <c:v>174.2749545</c:v>
                </c:pt>
              </c:numCache>
            </c:numRef>
          </c:val>
        </c:ser>
        <c:gapWidth val="150"/>
        <c:overlap val="100"/>
        <c:axId val="99640992"/>
        <c:axId val="70940322"/>
      </c:barChart>
      <c:catAx>
        <c:axId val="9964099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70940322"/>
        <c:crosses val="autoZero"/>
        <c:auto val="1"/>
        <c:lblAlgn val="ctr"/>
        <c:lblOffset val="100"/>
      </c:catAx>
      <c:valAx>
        <c:axId val="70940322"/>
        <c:scaling>
          <c:orientation val="minMax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99640992"/>
        <c:crosses val="autoZero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1a1a1a"/>
              </a:solidFill>
              <a:latin typeface="Arial"/>
              <a:ea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'Task 7 &amp; 8 Solution example'!$F$16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4285f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'Task 7 &amp; 8 Solution example'!$G$15:$I$15</c:f>
              <c:strCache>
                <c:ptCount val="3"/>
                <c:pt idx="0">
                  <c:v>December 2017</c:v>
                </c:pt>
                <c:pt idx="1">
                  <c:v>January 2018</c:v>
                </c:pt>
                <c:pt idx="2">
                  <c:v>February 2018</c:v>
                </c:pt>
              </c:strCache>
            </c:strRef>
          </c:cat>
          <c:val>
            <c:numRef>
              <c:f>'Task 7 &amp; 8 Solution example'!$G$16:$I$16</c:f>
              <c:numCache>
                <c:formatCode>General</c:formatCode>
                <c:ptCount val="3"/>
                <c:pt idx="0">
                  <c:v>6197.587855</c:v>
                </c:pt>
                <c:pt idx="1">
                  <c:v>6467</c:v>
                </c:pt>
                <c:pt idx="2">
                  <c:v>5544</c:v>
                </c:pt>
              </c:numCache>
            </c:numRef>
          </c:val>
        </c:ser>
        <c:ser>
          <c:idx val="1"/>
          <c:order val="1"/>
          <c:tx>
            <c:strRef>
              <c:f>'Task 7 &amp; 8 Solution example'!$F$17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ea4335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'Task 7 &amp; 8 Solution example'!$G$15:$I$15</c:f>
              <c:strCache>
                <c:ptCount val="3"/>
                <c:pt idx="0">
                  <c:v>December 2017</c:v>
                </c:pt>
                <c:pt idx="1">
                  <c:v>January 2018</c:v>
                </c:pt>
                <c:pt idx="2">
                  <c:v>February 2018</c:v>
                </c:pt>
              </c:strCache>
            </c:strRef>
          </c:cat>
          <c:val>
            <c:numRef>
              <c:f>'Task 7 &amp; 8 Solution example'!$G$17:$I$17</c:f>
              <c:numCache>
                <c:formatCode>General</c:formatCode>
                <c:ptCount val="3"/>
                <c:pt idx="0">
                  <c:v>5257.10235</c:v>
                </c:pt>
                <c:pt idx="1">
                  <c:v>6333.442737</c:v>
                </c:pt>
                <c:pt idx="2">
                  <c:v>5978.702908</c:v>
                </c:pt>
              </c:numCache>
            </c:numRef>
          </c:val>
        </c:ser>
        <c:ser>
          <c:idx val="2"/>
          <c:order val="2"/>
          <c:tx>
            <c:strRef>
              <c:f>'Task 7 &amp; 8 Solution example'!$F$18</c:f>
              <c:strCache>
                <c:ptCount val="1"/>
                <c:pt idx="0">
                  <c:v>Net Income/Savings</c:v>
                </c:pt>
              </c:strCache>
            </c:strRef>
          </c:tx>
          <c:spPr>
            <a:solidFill>
              <a:srgbClr val="fbbc0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'Task 7 &amp; 8 Solution example'!$G$15:$I$15</c:f>
              <c:strCache>
                <c:ptCount val="3"/>
                <c:pt idx="0">
                  <c:v>December 2017</c:v>
                </c:pt>
                <c:pt idx="1">
                  <c:v>January 2018</c:v>
                </c:pt>
                <c:pt idx="2">
                  <c:v>February 2018</c:v>
                </c:pt>
              </c:strCache>
            </c:strRef>
          </c:cat>
          <c:val>
            <c:numRef>
              <c:f>'Task 7 &amp; 8 Solution example'!$G$18:$I$18</c:f>
              <c:numCache>
                <c:formatCode>General</c:formatCode>
                <c:ptCount val="3"/>
                <c:pt idx="0">
                  <c:v>940.485505</c:v>
                </c:pt>
                <c:pt idx="1">
                  <c:v>133.557263</c:v>
                </c:pt>
                <c:pt idx="2">
                  <c:v>-434.702908</c:v>
                </c:pt>
              </c:numCache>
            </c:numRef>
          </c:val>
        </c:ser>
        <c:gapWidth val="150"/>
        <c:overlap val="0"/>
        <c:axId val="77485279"/>
        <c:axId val="30557576"/>
      </c:barChart>
      <c:catAx>
        <c:axId val="77485279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30557576"/>
        <c:crosses val="autoZero"/>
        <c:auto val="1"/>
        <c:lblAlgn val="ctr"/>
        <c:lblOffset val="100"/>
      </c:catAx>
      <c:valAx>
        <c:axId val="30557576"/>
        <c:scaling>
          <c:orientation val="minMax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77485279"/>
        <c:crosses val="autoZero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1a1a1a"/>
              </a:solidFill>
              <a:latin typeface="Arial"/>
              <a:ea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247680</xdr:colOff>
      <xdr:row>1</xdr:row>
      <xdr:rowOff>85680</xdr:rowOff>
    </xdr:from>
    <xdr:to>
      <xdr:col>13</xdr:col>
      <xdr:colOff>900000</xdr:colOff>
      <xdr:row>16</xdr:row>
      <xdr:rowOff>9000</xdr:rowOff>
    </xdr:to>
    <xdr:graphicFrame>
      <xdr:nvGraphicFramePr>
        <xdr:cNvPr id="0" name="Chart 1"/>
        <xdr:cNvGraphicFramePr/>
      </xdr:nvGraphicFramePr>
      <xdr:xfrm>
        <a:off x="11043000" y="285480"/>
        <a:ext cx="4723920" cy="2923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247680</xdr:colOff>
      <xdr:row>16</xdr:row>
      <xdr:rowOff>162000</xdr:rowOff>
    </xdr:from>
    <xdr:to>
      <xdr:col>13</xdr:col>
      <xdr:colOff>900000</xdr:colOff>
      <xdr:row>31</xdr:row>
      <xdr:rowOff>85680</xdr:rowOff>
    </xdr:to>
    <xdr:graphicFrame>
      <xdr:nvGraphicFramePr>
        <xdr:cNvPr id="1" name="Chart 2"/>
        <xdr:cNvGraphicFramePr/>
      </xdr:nvGraphicFramePr>
      <xdr:xfrm>
        <a:off x="11043000" y="3362400"/>
        <a:ext cx="4723920" cy="2923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_1" displayName="Table_1" ref="A15:D18" headerRowCount="0" totalsRowCount="0" totalsRowShown="0">
  <tableColumns count="4">
    <tableColumn id="1" name="Column1"/>
    <tableColumn id="2" name="Column2"/>
    <tableColumn id="3" name="Column3"/>
    <tableColumn id="4" name="Column4"/>
  </tableColumns>
</table>
</file>

<file path=xl/tables/table2.xml><?xml version="1.0" encoding="utf-8"?>
<table xmlns="http://schemas.openxmlformats.org/spreadsheetml/2006/main" id="2" name="Table_2" displayName="Table_2" ref="A5:C10" headerRowCount="0" totalsRowCount="0" totalsRowShown="0">
  <tableColumns count="3">
    <tableColumn id="1" name="Column1"/>
    <tableColumn id="2" name="Column2"/>
    <tableColumn id="3" name="Column3"/>
  </tableColumns>
</table>
</file>

<file path=xl/tables/table3.xml><?xml version="1.0" encoding="utf-8"?>
<table xmlns="http://schemas.openxmlformats.org/spreadsheetml/2006/main" id="3" name="Table_3" displayName="Table_3" ref="F5:H10" headerRowCount="0" totalsRowCount="0" totalsRowShown="0">
  <tableColumns count="3">
    <tableColumn id="1" name="Column1"/>
    <tableColumn id="2" name="Column2"/>
    <tableColumn id="3" name="Column3"/>
  </tableColumns>
</table>
</file>

<file path=xl/tables/table4.xml><?xml version="1.0" encoding="utf-8"?>
<table xmlns="http://schemas.openxmlformats.org/spreadsheetml/2006/main" id="4" name="Table_4" displayName="Table_4" ref="F15:I18" headerRowCount="0" totalsRowCount="0" totalsRowShown="0">
  <tableColumns count="4">
    <tableColumn id="1" name="Column1"/>
    <tableColumn id="2" name="Column2"/>
    <tableColumn id="3" name="Column3"/>
    <tableColumn id="4" name="Column4"/>
  </tableColumns>
</table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3.xml"/><Relationship Id="rId3" Type="http://schemas.openxmlformats.org/officeDocument/2006/relationships/table" Target="../tables/table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A1:Z6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7.71"/>
    <col collapsed="false" customWidth="true" hidden="false" outlineLevel="0" max="2" min="2" style="0" width="20.99"/>
    <col collapsed="false" customWidth="true" hidden="false" outlineLevel="0" max="3" min="3" style="0" width="15.42"/>
    <col collapsed="false" customWidth="true" hidden="false" outlineLevel="0" max="4" min="4" style="0" width="14.43"/>
    <col collapsed="false" customWidth="true" hidden="false" outlineLevel="0" max="5" min="5" style="0" width="16.29"/>
    <col collapsed="false" customWidth="true" hidden="false" outlineLevel="0" max="6" min="6" style="0" width="15.71"/>
    <col collapsed="false" customWidth="true" hidden="false" outlineLevel="0" max="7" min="7" style="0" width="17.29"/>
    <col collapsed="false" customWidth="true" hidden="false" outlineLevel="0" max="1025" min="8" style="0" width="14.43"/>
  </cols>
  <sheetData>
    <row r="1" customFormat="false" ht="15.75" hidden="false" customHeight="true" outlineLevel="0" collapsed="false">
      <c r="A1" s="1" t="s">
        <v>0</v>
      </c>
      <c r="F1" s="2" t="s">
        <v>1</v>
      </c>
    </row>
    <row r="2" customFormat="false" ht="15.75" hidden="false" customHeight="true" outlineLevel="0" collapsed="false">
      <c r="F2" s="3"/>
    </row>
    <row r="3" customFormat="false" ht="15.75" hidden="false" customHeight="true" outlineLevel="0" collapsed="false">
      <c r="A3" s="4"/>
      <c r="F3" s="3"/>
    </row>
    <row r="4" customFormat="false" ht="15.75" hidden="false" customHeight="true" outlineLevel="0" collapsed="false">
      <c r="A4" s="5" t="s">
        <v>2</v>
      </c>
      <c r="B4" s="6"/>
      <c r="C4" s="6"/>
      <c r="D4" s="6"/>
      <c r="E4" s="6"/>
      <c r="F4" s="7" t="s">
        <v>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customFormat="false" ht="17.25" hidden="false" customHeight="true" outlineLevel="0" collapsed="false">
      <c r="F5" s="3"/>
    </row>
    <row r="6" customFormat="false" ht="15.75" hidden="false" customHeight="true" outlineLevel="0" collapsed="false">
      <c r="C6" s="8" t="s">
        <v>4</v>
      </c>
      <c r="D6" s="8" t="s">
        <v>5</v>
      </c>
      <c r="F6" s="3"/>
    </row>
    <row r="7" customFormat="false" ht="15.75" hidden="false" customHeight="true" outlineLevel="0" collapsed="false">
      <c r="A7" s="4" t="s">
        <v>6</v>
      </c>
      <c r="B7" s="9" t="s">
        <v>7</v>
      </c>
      <c r="C7" s="9" t="s">
        <v>8</v>
      </c>
      <c r="D7" s="10"/>
      <c r="F7" s="3"/>
    </row>
    <row r="8" customFormat="false" ht="15.75" hidden="false" customHeight="true" outlineLevel="0" collapsed="false">
      <c r="B8" s="4" t="s">
        <v>9</v>
      </c>
      <c r="C8" s="11" t="s">
        <v>8</v>
      </c>
      <c r="D8" s="10"/>
      <c r="F8" s="3"/>
    </row>
    <row r="9" customFormat="false" ht="15.75" hidden="false" customHeight="true" outlineLevel="0" collapsed="false">
      <c r="B9" s="12" t="s">
        <v>10</v>
      </c>
      <c r="C9" s="13" t="s">
        <v>8</v>
      </c>
      <c r="D9" s="10"/>
      <c r="F9" s="3"/>
    </row>
    <row r="10" customFormat="false" ht="15.75" hidden="false" customHeight="true" outlineLevel="0" collapsed="false">
      <c r="B10" s="14" t="s">
        <v>11</v>
      </c>
      <c r="C10" s="15" t="s">
        <v>8</v>
      </c>
      <c r="D10" s="10"/>
      <c r="F10" s="3"/>
    </row>
    <row r="11" customFormat="false" ht="15.75" hidden="false" customHeight="true" outlineLevel="0" collapsed="false">
      <c r="B11" s="16" t="s">
        <v>12</v>
      </c>
      <c r="C11" s="17" t="s">
        <v>8</v>
      </c>
      <c r="D11" s="10"/>
      <c r="F11" s="3"/>
    </row>
    <row r="12" customFormat="false" ht="15.75" hidden="false" customHeight="true" outlineLevel="0" collapsed="false">
      <c r="F12" s="3"/>
    </row>
    <row r="13" customFormat="false" ht="15.75" hidden="false" customHeight="true" outlineLevel="0" collapsed="false">
      <c r="A13" s="4" t="s">
        <v>13</v>
      </c>
      <c r="B13" s="18" t="s">
        <v>14</v>
      </c>
      <c r="C13" s="19" t="n">
        <v>5</v>
      </c>
      <c r="D13" s="10"/>
      <c r="F13" s="3"/>
    </row>
    <row r="14" customFormat="false" ht="15.75" hidden="false" customHeight="true" outlineLevel="0" collapsed="false">
      <c r="B14" s="18" t="s">
        <v>15</v>
      </c>
      <c r="C14" s="19" t="n">
        <v>109.34</v>
      </c>
      <c r="D14" s="10"/>
      <c r="E14" s="20" t="s">
        <v>16</v>
      </c>
      <c r="F14" s="20"/>
      <c r="G14" s="20"/>
    </row>
    <row r="15" customFormat="false" ht="15.75" hidden="false" customHeight="true" outlineLevel="0" collapsed="false">
      <c r="B15" s="18" t="s">
        <v>17</v>
      </c>
      <c r="C15" s="21" t="n">
        <v>0.8703</v>
      </c>
      <c r="D15" s="10"/>
      <c r="F15" s="3"/>
    </row>
    <row r="16" customFormat="false" ht="15.75" hidden="false" customHeight="true" outlineLevel="0" collapsed="false">
      <c r="B16" s="18" t="s">
        <v>18</v>
      </c>
      <c r="C16" s="22" t="n">
        <v>750.5</v>
      </c>
      <c r="D16" s="10"/>
      <c r="F16" s="3"/>
    </row>
    <row r="17" customFormat="false" ht="15.75" hidden="false" customHeight="true" outlineLevel="0" collapsed="false">
      <c r="B17" s="18" t="s">
        <v>19</v>
      </c>
      <c r="C17" s="23" t="n">
        <v>-1300.5</v>
      </c>
      <c r="D17" s="10"/>
      <c r="F17" s="3"/>
    </row>
    <row r="18" customFormat="false" ht="15.75" hidden="false" customHeight="true" outlineLevel="0" collapsed="false">
      <c r="B18" s="18" t="s">
        <v>20</v>
      </c>
      <c r="C18" s="24" t="n">
        <v>100000000000</v>
      </c>
      <c r="D18" s="10"/>
      <c r="F18" s="3"/>
    </row>
    <row r="19" customFormat="false" ht="15.75" hidden="false" customHeight="true" outlineLevel="0" collapsed="false">
      <c r="F19" s="3"/>
    </row>
    <row r="20" customFormat="false" ht="15.75" hidden="false" customHeight="true" outlineLevel="0" collapsed="false">
      <c r="A20" s="4" t="s">
        <v>21</v>
      </c>
      <c r="B20" s="18" t="s">
        <v>22</v>
      </c>
      <c r="C20" s="25" t="n">
        <v>43842</v>
      </c>
      <c r="D20" s="10"/>
      <c r="F20" s="3"/>
    </row>
    <row r="21" customFormat="false" ht="15.75" hidden="false" customHeight="true" outlineLevel="0" collapsed="false">
      <c r="B21" s="18" t="s">
        <v>23</v>
      </c>
      <c r="C21" s="26" t="n">
        <v>43842</v>
      </c>
      <c r="D21" s="10"/>
      <c r="F21" s="3"/>
    </row>
    <row r="22" customFormat="false" ht="15.75" hidden="false" customHeight="true" outlineLevel="0" collapsed="false">
      <c r="B22" s="18" t="s">
        <v>24</v>
      </c>
      <c r="C22" s="27" t="n">
        <v>43842</v>
      </c>
      <c r="D22" s="10"/>
      <c r="F22" s="3"/>
    </row>
    <row r="23" customFormat="false" ht="15.75" hidden="false" customHeight="true" outlineLevel="0" collapsed="false">
      <c r="B23" s="18" t="s">
        <v>25</v>
      </c>
      <c r="C23" s="28" t="n">
        <v>43842</v>
      </c>
      <c r="D23" s="10"/>
      <c r="F23" s="3"/>
    </row>
    <row r="24" customFormat="false" ht="15.75" hidden="false" customHeight="true" outlineLevel="0" collapsed="false">
      <c r="F24" s="3"/>
    </row>
    <row r="25" customFormat="false" ht="15.75" hidden="false" customHeight="true" outlineLevel="0" collapsed="false">
      <c r="A25" s="11" t="s">
        <v>26</v>
      </c>
      <c r="B25" s="18" t="s">
        <v>27</v>
      </c>
      <c r="C25" s="9" t="s">
        <v>28</v>
      </c>
      <c r="D25" s="10"/>
      <c r="F25" s="3"/>
    </row>
    <row r="26" customFormat="false" ht="15.75" hidden="false" customHeight="true" outlineLevel="0" collapsed="false">
      <c r="B26" s="18" t="s">
        <v>29</v>
      </c>
      <c r="C26" s="9" t="s">
        <v>30</v>
      </c>
      <c r="D26" s="10"/>
      <c r="F26" s="3"/>
    </row>
    <row r="27" customFormat="false" ht="15.75" hidden="false" customHeight="true" outlineLevel="0" collapsed="false">
      <c r="B27" s="18" t="s">
        <v>31</v>
      </c>
      <c r="C27" s="9" t="s">
        <v>32</v>
      </c>
      <c r="D27" s="10"/>
      <c r="F27" s="3"/>
    </row>
    <row r="28" customFormat="false" ht="15.75" hidden="false" customHeight="true" outlineLevel="0" collapsed="false">
      <c r="B28" s="18" t="s">
        <v>33</v>
      </c>
      <c r="C28" s="9" t="s">
        <v>34</v>
      </c>
      <c r="D28" s="10"/>
      <c r="F28" s="3"/>
    </row>
    <row r="29" customFormat="false" ht="15.75" hidden="false" customHeight="true" outlineLevel="0" collapsed="false">
      <c r="B29" s="18" t="s">
        <v>35</v>
      </c>
      <c r="C29" s="9" t="s">
        <v>36</v>
      </c>
      <c r="D29" s="10"/>
      <c r="F29" s="3"/>
    </row>
    <row r="30" customFormat="false" ht="15.75" hidden="false" customHeight="true" outlineLevel="0" collapsed="false">
      <c r="F30" s="3"/>
    </row>
    <row r="31" customFormat="false" ht="15.75" hidden="false" customHeight="true" outlineLevel="0" collapsed="false">
      <c r="A31" s="4" t="s">
        <v>37</v>
      </c>
      <c r="B31" s="4" t="s">
        <v>38</v>
      </c>
      <c r="F31" s="3"/>
    </row>
    <row r="32" customFormat="false" ht="15.75" hidden="false" customHeight="true" outlineLevel="0" collapsed="false">
      <c r="B32" s="29" t="s">
        <v>39</v>
      </c>
      <c r="F32" s="3"/>
    </row>
    <row r="33" customFormat="false" ht="15.75" hidden="false" customHeight="true" outlineLevel="0" collapsed="false">
      <c r="B33" s="29" t="s">
        <v>40</v>
      </c>
      <c r="F33" s="3"/>
    </row>
    <row r="34" customFormat="false" ht="15.75" hidden="false" customHeight="true" outlineLevel="0" collapsed="false">
      <c r="B34" s="29" t="s">
        <v>41</v>
      </c>
      <c r="F34" s="3"/>
    </row>
    <row r="35" customFormat="false" ht="15.75" hidden="false" customHeight="true" outlineLevel="0" collapsed="false">
      <c r="B35" s="29" t="s">
        <v>42</v>
      </c>
      <c r="F35" s="3"/>
    </row>
    <row r="36" customFormat="false" ht="15.75" hidden="false" customHeight="true" outlineLevel="0" collapsed="false">
      <c r="F36" s="3"/>
    </row>
    <row r="37" customFormat="false" ht="15.75" hidden="false" customHeight="true" outlineLevel="0" collapsed="false">
      <c r="B37" s="18" t="s">
        <v>43</v>
      </c>
      <c r="C37" s="18" t="n">
        <f aca="false">5+8</f>
        <v>13</v>
      </c>
      <c r="D37" s="10"/>
      <c r="F37" s="3"/>
    </row>
    <row r="38" customFormat="false" ht="15.75" hidden="false" customHeight="true" outlineLevel="0" collapsed="false">
      <c r="B38" s="18" t="s">
        <v>44</v>
      </c>
      <c r="C38" s="18" t="n">
        <f aca="false">(5+8)^2</f>
        <v>169</v>
      </c>
      <c r="D38" s="10"/>
      <c r="F38" s="3"/>
    </row>
    <row r="39" customFormat="false" ht="15.75" hidden="false" customHeight="true" outlineLevel="0" collapsed="false">
      <c r="B39" s="9" t="s">
        <v>45</v>
      </c>
      <c r="C39" s="18" t="n">
        <f aca="false">4/12</f>
        <v>0.3333333333</v>
      </c>
      <c r="D39" s="10"/>
      <c r="F39" s="3"/>
    </row>
    <row r="40" customFormat="false" ht="15.75" hidden="false" customHeight="true" outlineLevel="0" collapsed="false">
      <c r="B40" s="18" t="s">
        <v>46</v>
      </c>
      <c r="C40" s="18" t="n">
        <f aca="false">4/12*3</f>
        <v>1</v>
      </c>
      <c r="D40" s="10"/>
      <c r="F40" s="3"/>
    </row>
    <row r="41" customFormat="false" ht="15.75" hidden="false" customHeight="true" outlineLevel="0" collapsed="false">
      <c r="B41" s="18" t="s">
        <v>47</v>
      </c>
      <c r="C41" s="18" t="n">
        <f aca="false">4/(12*3)</f>
        <v>0.1111111111</v>
      </c>
      <c r="D41" s="10"/>
      <c r="F41" s="3"/>
    </row>
    <row r="42" customFormat="false" ht="15.75" hidden="false" customHeight="true" outlineLevel="0" collapsed="false">
      <c r="B42" s="18" t="s">
        <v>48</v>
      </c>
      <c r="C42" s="18" t="n">
        <f aca="false">(5+8)^2-4/12*3</f>
        <v>168</v>
      </c>
      <c r="D42" s="10"/>
      <c r="F42" s="3"/>
    </row>
    <row r="43" customFormat="false" ht="15.75" hidden="false" customHeight="true" outlineLevel="0" collapsed="false">
      <c r="F43" s="3"/>
    </row>
    <row r="44" customFormat="false" ht="15.75" hidden="false" customHeight="true" outlineLevel="0" collapsed="false">
      <c r="F44" s="3"/>
    </row>
    <row r="45" customFormat="false" ht="15.75" hidden="false" customHeight="true" outlineLevel="0" collapsed="false">
      <c r="A45" s="4" t="s">
        <v>49</v>
      </c>
      <c r="B45" s="18" t="s">
        <v>50</v>
      </c>
      <c r="C45" s="18" t="s">
        <v>51</v>
      </c>
      <c r="D45" s="10"/>
      <c r="F45" s="3"/>
    </row>
    <row r="46" customFormat="false" ht="15.75" hidden="false" customHeight="true" outlineLevel="0" collapsed="false">
      <c r="B46" s="18" t="s">
        <v>52</v>
      </c>
      <c r="C46" s="30" t="s">
        <v>51</v>
      </c>
      <c r="D46" s="10"/>
      <c r="F46" s="3"/>
    </row>
    <row r="47" customFormat="false" ht="15.75" hidden="false" customHeight="true" outlineLevel="0" collapsed="false">
      <c r="B47" s="18" t="s">
        <v>53</v>
      </c>
      <c r="C47" s="19" t="s">
        <v>51</v>
      </c>
      <c r="D47" s="10"/>
      <c r="F47" s="3"/>
    </row>
    <row r="48" customFormat="false" ht="15.75" hidden="false" customHeight="true" outlineLevel="0" collapsed="false">
      <c r="F48" s="3"/>
    </row>
    <row r="49" customFormat="false" ht="36" hidden="false" customHeight="true" outlineLevel="0" collapsed="false">
      <c r="B49" s="18" t="s">
        <v>54</v>
      </c>
      <c r="C49" s="31" t="s">
        <v>51</v>
      </c>
      <c r="D49" s="10"/>
      <c r="F49" s="3"/>
    </row>
    <row r="50" customFormat="false" ht="33" hidden="false" customHeight="true" outlineLevel="0" collapsed="false">
      <c r="B50" s="18" t="s">
        <v>55</v>
      </c>
      <c r="C50" s="32" t="s">
        <v>51</v>
      </c>
      <c r="D50" s="10"/>
      <c r="F50" s="3"/>
    </row>
    <row r="51" customFormat="false" ht="33.75" hidden="false" customHeight="true" outlineLevel="0" collapsed="false">
      <c r="B51" s="18" t="s">
        <v>56</v>
      </c>
      <c r="C51" s="18" t="s">
        <v>51</v>
      </c>
      <c r="D51" s="10"/>
      <c r="F51" s="3"/>
    </row>
    <row r="52" customFormat="false" ht="15.75" hidden="false" customHeight="true" outlineLevel="0" collapsed="false">
      <c r="F52" s="3"/>
    </row>
    <row r="53" customFormat="false" ht="15.75" hidden="false" customHeight="true" outlineLevel="0" collapsed="false">
      <c r="B53" s="18" t="s">
        <v>57</v>
      </c>
      <c r="C53" s="33" t="s">
        <v>58</v>
      </c>
      <c r="D53" s="10"/>
      <c r="F53" s="3"/>
    </row>
    <row r="54" customFormat="false" ht="15.75" hidden="false" customHeight="true" outlineLevel="0" collapsed="false">
      <c r="B54" s="18" t="s">
        <v>59</v>
      </c>
      <c r="C54" s="34" t="s">
        <v>60</v>
      </c>
      <c r="D54" s="10"/>
      <c r="F54" s="3"/>
    </row>
    <row r="55" customFormat="false" ht="15.75" hidden="false" customHeight="true" outlineLevel="0" collapsed="false">
      <c r="F55" s="3"/>
    </row>
    <row r="56" customFormat="false" ht="15.75" hidden="false" customHeight="true" outlineLevel="0" collapsed="false">
      <c r="B56" s="18" t="s">
        <v>61</v>
      </c>
      <c r="C56" s="35" t="s">
        <v>62</v>
      </c>
      <c r="D56" s="10"/>
      <c r="F56" s="3"/>
    </row>
    <row r="57" customFormat="false" ht="15.75" hidden="false" customHeight="true" outlineLevel="0" collapsed="false">
      <c r="F57" s="3"/>
    </row>
    <row r="58" customFormat="false" ht="15.75" hidden="false" customHeight="true" outlineLevel="0" collapsed="false">
      <c r="B58" s="18" t="s">
        <v>63</v>
      </c>
      <c r="C58" s="36" t="s">
        <v>64</v>
      </c>
      <c r="D58" s="10"/>
      <c r="F58" s="3"/>
    </row>
    <row r="59" customFormat="false" ht="15.75" hidden="false" customHeight="true" outlineLevel="0" collapsed="false">
      <c r="C59" s="36"/>
      <c r="D59" s="10"/>
      <c r="F59" s="3"/>
    </row>
    <row r="60" customFormat="false" ht="15.75" hidden="false" customHeight="true" outlineLevel="0" collapsed="false">
      <c r="F60" s="3"/>
    </row>
    <row r="61" customFormat="false" ht="15.75" hidden="false" customHeight="true" outlineLevel="0" collapsed="false">
      <c r="B61" s="18" t="s">
        <v>65</v>
      </c>
      <c r="C61" s="37"/>
      <c r="D61" s="10"/>
      <c r="F61" s="3"/>
    </row>
    <row r="62" customFormat="false" ht="15.75" hidden="false" customHeight="true" outlineLevel="0" collapsed="false">
      <c r="C62" s="38"/>
      <c r="D62" s="10"/>
      <c r="F62" s="3"/>
    </row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">
    <mergeCell ref="C58:C5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B4A7D6"/>
    <pageSetUpPr fitToPage="false"/>
  </sheetPr>
  <dimension ref="A1:I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3.29"/>
    <col collapsed="false" customWidth="true" hidden="false" outlineLevel="0" max="2" min="2" style="0" width="17"/>
    <col collapsed="false" customWidth="true" hidden="false" outlineLevel="0" max="3" min="3" style="0" width="17.29"/>
    <col collapsed="false" customWidth="true" hidden="false" outlineLevel="0" max="4" min="4" style="0" width="18.29"/>
    <col collapsed="false" customWidth="true" hidden="false" outlineLevel="0" max="5" min="5" style="0" width="14.43"/>
    <col collapsed="false" customWidth="true" hidden="false" outlineLevel="0" max="6" min="6" style="0" width="19.43"/>
    <col collapsed="false" customWidth="true" hidden="false" outlineLevel="0" max="1025" min="7" style="0" width="14.43"/>
  </cols>
  <sheetData>
    <row r="1" customFormat="false" ht="15.75" hidden="false" customHeight="true" outlineLevel="0" collapsed="false">
      <c r="A1" s="58" t="s">
        <v>406</v>
      </c>
      <c r="B1" s="95" t="s">
        <v>412</v>
      </c>
      <c r="E1" s="96"/>
      <c r="F1" s="96"/>
      <c r="G1" s="96"/>
      <c r="H1" s="96"/>
    </row>
    <row r="2" customFormat="false" ht="15.75" hidden="false" customHeight="true" outlineLevel="0" collapsed="false">
      <c r="E2" s="30"/>
      <c r="F2" s="30"/>
      <c r="G2" s="96"/>
      <c r="H2" s="30"/>
    </row>
    <row r="3" customFormat="false" ht="15.75" hidden="false" customHeight="true" outlineLevel="0" collapsed="false">
      <c r="A3" s="54" t="s">
        <v>416</v>
      </c>
      <c r="F3" s="54" t="s">
        <v>408</v>
      </c>
      <c r="G3" s="96"/>
      <c r="H3" s="30"/>
    </row>
    <row r="5" customFormat="false" ht="15.75" hidden="false" customHeight="true" outlineLevel="0" collapsed="false">
      <c r="B5" s="99" t="s">
        <v>417</v>
      </c>
      <c r="C5" s="99" t="s">
        <v>418</v>
      </c>
      <c r="D5" s="99" t="s">
        <v>419</v>
      </c>
      <c r="F5" s="18"/>
      <c r="G5" s="58" t="s">
        <v>409</v>
      </c>
      <c r="H5" s="58" t="s">
        <v>410</v>
      </c>
    </row>
    <row r="6" customFormat="false" ht="15.75" hidden="false" customHeight="true" outlineLevel="0" collapsed="false">
      <c r="A6" s="100" t="s">
        <v>420</v>
      </c>
      <c r="B6" s="101" t="n">
        <f aca="false">SUM(B7:B8)</f>
        <v>6467</v>
      </c>
      <c r="C6" s="101" t="n">
        <f aca="false">SUM(C7:C8)</f>
        <v>5544</v>
      </c>
      <c r="D6" s="101" t="n">
        <f aca="false">B6-C6</f>
        <v>923</v>
      </c>
      <c r="F6" s="4" t="s">
        <v>333</v>
      </c>
      <c r="G6" s="97" t="n">
        <f aca="false">SUMIFS('Task 7 &amp; 8 Solution data'!$E:$E,'Task 7 &amp; 8 Solution data'!$G:$G,$F6,'Task 7 &amp; 8 Solution data'!$B:$B,$B$1,'Task 7 &amp; 8 Solution data'!$E:$E,"&gt;0")</f>
        <v>6467</v>
      </c>
      <c r="H6" s="97" t="n">
        <f aca="false">-SUMIFS('Task 7 &amp; 8 Solution data'!$E:$E,'Task 7 &amp; 8 Solution data'!$G:$G,$F6,'Task 7 &amp; 8 Solution data'!$B:$B,$B$1,'Task 7 &amp; 8 Solution data'!$E:$E,"&lt;0")</f>
        <v>3043</v>
      </c>
    </row>
    <row r="7" customFormat="false" ht="15.75" hidden="false" customHeight="true" outlineLevel="0" collapsed="false">
      <c r="A7" s="102" t="s">
        <v>359</v>
      </c>
      <c r="B7" s="103" t="n">
        <f aca="false">SUMIFS('Task 7 &amp; 8 Solution data'!E:E,'Task 7 &amp; 8 Solution data'!B:B,$B$1,'Task 7 &amp; 8 Solution data'!D:D,$A7)</f>
        <v>5544</v>
      </c>
      <c r="C7" s="104" t="n">
        <v>5544</v>
      </c>
      <c r="D7" s="103" t="n">
        <f aca="false">B7-C7</f>
        <v>0</v>
      </c>
      <c r="F7" s="4" t="s">
        <v>339</v>
      </c>
      <c r="G7" s="97" t="n">
        <f aca="false">SUMIFS('Task 7 &amp; 8 Solution data'!$E:$E,'Task 7 &amp; 8 Solution data'!$G:$G,$F7,'Task 7 &amp; 8 Solution data'!$B:$B,$B$1,'Task 7 &amp; 8 Solution data'!$E:$E,"&gt;0")</f>
        <v>0</v>
      </c>
      <c r="H7" s="97" t="n">
        <f aca="false">-SUMIFS('Task 7 &amp; 8 Solution data'!$E:$E,'Task 7 &amp; 8 Solution data'!$G:$G,$F7,'Task 7 &amp; 8 Solution data'!$B:$B,$B$1,'Task 7 &amp; 8 Solution data'!$E:$E,"&lt;0")</f>
        <v>1811.457782</v>
      </c>
    </row>
    <row r="8" customFormat="false" ht="15.75" hidden="false" customHeight="true" outlineLevel="0" collapsed="false">
      <c r="A8" s="105" t="s">
        <v>390</v>
      </c>
      <c r="B8" s="106" t="n">
        <f aca="false">SUMIFS('Task 7 &amp; 8 Solution data'!E:E,'Task 7 &amp; 8 Solution data'!B:B,$B$1,'Task 7 &amp; 8 Solution data'!D:D,$A8)</f>
        <v>923</v>
      </c>
      <c r="C8" s="107" t="n">
        <v>0</v>
      </c>
      <c r="D8" s="106" t="n">
        <f aca="false">B8-C8</f>
        <v>923</v>
      </c>
      <c r="F8" s="4" t="s">
        <v>349</v>
      </c>
      <c r="G8" s="97" t="n">
        <f aca="false">SUMIFS('Task 7 &amp; 8 Solution data'!$E:$E,'Task 7 &amp; 8 Solution data'!$G:$G,$F8,'Task 7 &amp; 8 Solution data'!$B:$B,$B$1,'Task 7 &amp; 8 Solution data'!$E:$E,"&gt;0")</f>
        <v>0</v>
      </c>
      <c r="H8" s="97" t="n">
        <f aca="false">-SUMIFS('Task 7 &amp; 8 Solution data'!$E:$E,'Task 7 &amp; 8 Solution data'!$G:$G,$F8,'Task 7 &amp; 8 Solution data'!$B:$B,$B$1,'Task 7 &amp; 8 Solution data'!$E:$E,"&lt;0")</f>
        <v>1304.71</v>
      </c>
    </row>
    <row r="9" customFormat="false" ht="15.75" hidden="false" customHeight="true" outlineLevel="0" collapsed="false">
      <c r="A9" s="108" t="s">
        <v>421</v>
      </c>
      <c r="B9" s="109" t="n">
        <f aca="false">B10+B13+B16+B20+B23+B25</f>
        <v>6333.4427367</v>
      </c>
      <c r="C9" s="109" t="n">
        <f aca="false">C10+C13+C16+C20+C23+C25</f>
        <v>5300</v>
      </c>
      <c r="D9" s="109" t="n">
        <f aca="false">B9-C9</f>
        <v>1033.4427367</v>
      </c>
      <c r="F9" s="4" t="s">
        <v>352</v>
      </c>
      <c r="G9" s="97" t="n">
        <f aca="false">SUMIFS('Task 7 &amp; 8 Solution data'!$E:$E,'Task 7 &amp; 8 Solution data'!$G:$G,$F9,'Task 7 &amp; 8 Solution data'!$B:$B,$B$1,'Task 7 &amp; 8 Solution data'!$E:$E,"&gt;0")</f>
        <v>0</v>
      </c>
      <c r="H9" s="97" t="n">
        <f aca="false">-SUMIFS('Task 7 &amp; 8 Solution data'!$E:$E,'Task 7 &amp; 8 Solution data'!$G:$G,$F9,'Task 7 &amp; 8 Solution data'!$B:$B,$B$1,'Task 7 &amp; 8 Solution data'!$E:$E,"&lt;0")</f>
        <v>174.2749545</v>
      </c>
    </row>
    <row r="10" customFormat="false" ht="15.75" hidden="false" customHeight="true" outlineLevel="0" collapsed="false">
      <c r="A10" s="110" t="s">
        <v>422</v>
      </c>
      <c r="B10" s="111" t="n">
        <f aca="false">SUM(B11:B12)</f>
        <v>2154.33</v>
      </c>
      <c r="C10" s="111" t="n">
        <f aca="false">SUM(C11:C12)</f>
        <v>2250</v>
      </c>
      <c r="D10" s="111" t="n">
        <f aca="false">B10-C10</f>
        <v>-95.6700000000001</v>
      </c>
      <c r="F10" s="4" t="s">
        <v>147</v>
      </c>
      <c r="G10" s="98" t="n">
        <f aca="false">SUM(G6:G9)</f>
        <v>6467</v>
      </c>
      <c r="H10" s="98" t="n">
        <f aca="false">SUM(H6:H9)</f>
        <v>6333.4427365</v>
      </c>
    </row>
    <row r="11" customFormat="false" ht="15.75" hidden="false" customHeight="true" outlineLevel="0" collapsed="false">
      <c r="A11" s="102" t="s">
        <v>357</v>
      </c>
      <c r="B11" s="103" t="n">
        <f aca="false">-SUMIFS('Task 7 &amp; 8 Solution data'!E:E,'Task 7 &amp; 8 Solution data'!B:B,$B$1,'Task 7 &amp; 8 Solution data'!D:D,$A11)</f>
        <v>1903</v>
      </c>
      <c r="C11" s="104" t="n">
        <v>2000</v>
      </c>
      <c r="D11" s="103" t="n">
        <f aca="false">B11-C11</f>
        <v>-97</v>
      </c>
    </row>
    <row r="12" customFormat="false" ht="15.75" hidden="false" customHeight="true" outlineLevel="0" collapsed="false">
      <c r="A12" s="112" t="s">
        <v>367</v>
      </c>
      <c r="B12" s="113" t="n">
        <f aca="false">-SUMIFS('Task 7 &amp; 8 Solution data'!E:E,'Task 7 &amp; 8 Solution data'!B:B,$B$1,'Task 7 &amp; 8 Solution data'!D:D,$A12)</f>
        <v>251.33</v>
      </c>
      <c r="C12" s="114" t="n">
        <v>250</v>
      </c>
      <c r="D12" s="113" t="n">
        <f aca="false">B12-C12</f>
        <v>1.33000000000001</v>
      </c>
    </row>
    <row r="13" customFormat="false" ht="15.75" hidden="false" customHeight="true" outlineLevel="0" collapsed="false">
      <c r="A13" s="115" t="s">
        <v>423</v>
      </c>
      <c r="B13" s="111" t="n">
        <f aca="false">SUM(B14:B15)</f>
        <v>656.3477822</v>
      </c>
      <c r="C13" s="111" t="n">
        <f aca="false">SUM(C14:C15)</f>
        <v>500</v>
      </c>
      <c r="D13" s="111" t="n">
        <f aca="false">B13-C13</f>
        <v>156.3477822</v>
      </c>
      <c r="F13" s="54" t="s">
        <v>411</v>
      </c>
    </row>
    <row r="14" customFormat="false" ht="15.75" hidden="false" customHeight="true" outlineLevel="0" collapsed="false">
      <c r="A14" s="102" t="s">
        <v>378</v>
      </c>
      <c r="B14" s="103" t="n">
        <f aca="false">-SUMIFS('Task 7 &amp; 8 Solution data'!E:E,'Task 7 &amp; 8 Solution data'!B:B,$B$1,'Task 7 &amp; 8 Solution data'!D:D,$A14)</f>
        <v>487.1877822</v>
      </c>
      <c r="C14" s="104" t="n">
        <v>350</v>
      </c>
      <c r="D14" s="103" t="n">
        <f aca="false">B14-C14</f>
        <v>137.1877822</v>
      </c>
    </row>
    <row r="15" customFormat="false" ht="15.75" hidden="false" customHeight="true" outlineLevel="0" collapsed="false">
      <c r="A15" s="112" t="s">
        <v>253</v>
      </c>
      <c r="B15" s="113" t="n">
        <f aca="false">-SUMIFS('Task 7 &amp; 8 Solution data'!E:E,'Task 7 &amp; 8 Solution data'!B:B,$B$1,'Task 7 &amp; 8 Solution data'!D:D,$A15)</f>
        <v>169.16</v>
      </c>
      <c r="C15" s="114" t="n">
        <v>150</v>
      </c>
      <c r="D15" s="113" t="n">
        <f aca="false">B15-C15</f>
        <v>19.16</v>
      </c>
      <c r="F15" s="18"/>
      <c r="G15" s="4" t="s">
        <v>407</v>
      </c>
      <c r="H15" s="4" t="s">
        <v>412</v>
      </c>
      <c r="I15" s="4" t="s">
        <v>413</v>
      </c>
    </row>
    <row r="16" customFormat="false" ht="15.75" hidden="false" customHeight="true" outlineLevel="0" collapsed="false">
      <c r="A16" s="115" t="s">
        <v>424</v>
      </c>
      <c r="B16" s="111" t="n">
        <f aca="false">SUM(B17:B19)</f>
        <v>470.9449545</v>
      </c>
      <c r="C16" s="111" t="n">
        <v>400</v>
      </c>
      <c r="D16" s="111" t="n">
        <f aca="false">B16-C16</f>
        <v>70.9449545</v>
      </c>
      <c r="F16" s="4" t="s">
        <v>409</v>
      </c>
      <c r="G16" s="97" t="n">
        <f aca="false">SUMIFS('Task 7 &amp; 8 Solution data'!$E:$E,'Task 7 &amp; 8 Solution data'!$B:$B,G$15,'Task 7 &amp; 8 Solution data'!$E:$E,"&gt;0")</f>
        <v>6197.587855</v>
      </c>
      <c r="H16" s="97" t="n">
        <f aca="false">SUMIFS('Task 7 &amp; 8 Solution data'!$E:$E,'Task 7 &amp; 8 Solution data'!$B:$B,H$15,'Task 7 &amp; 8 Solution data'!$E:$E,"&gt;0")</f>
        <v>6467</v>
      </c>
      <c r="I16" s="97" t="n">
        <f aca="false">SUMIFS('Task 7 &amp; 8 Solution data'!$E:$E,'Task 7 &amp; 8 Solution data'!$B:$B,I$15,'Task 7 &amp; 8 Solution data'!$E:$E,"&gt;0")</f>
        <v>5544</v>
      </c>
    </row>
    <row r="17" customFormat="false" ht="15.75" hidden="false" customHeight="true" outlineLevel="0" collapsed="false">
      <c r="A17" s="102" t="s">
        <v>365</v>
      </c>
      <c r="B17" s="103" t="n">
        <f aca="false">-SUMIFS('Task 7 &amp; 8 Solution data'!E:E,'Task 7 &amp; 8 Solution data'!B:B,$B$1,'Task 7 &amp; 8 Solution data'!D:D,$A17)</f>
        <v>290.46</v>
      </c>
      <c r="C17" s="104" t="n">
        <v>250</v>
      </c>
      <c r="D17" s="103" t="n">
        <f aca="false">B17-C17</f>
        <v>40.46</v>
      </c>
      <c r="F17" s="4" t="s">
        <v>414</v>
      </c>
      <c r="G17" s="97" t="n">
        <f aca="false">-SUMIFS('Task 7 &amp; 8 Solution data'!$E:$E,'Task 7 &amp; 8 Solution data'!$B:$B,G$15,'Task 7 &amp; 8 Solution data'!$E:$E,"&lt;0")</f>
        <v>5257.10235</v>
      </c>
      <c r="H17" s="97" t="n">
        <f aca="false">-SUMIFS('Task 7 &amp; 8 Solution data'!$E:$E,'Task 7 &amp; 8 Solution data'!$B:$B,H$15,'Task 7 &amp; 8 Solution data'!$E:$E,"&lt;0")</f>
        <v>6333.442737</v>
      </c>
      <c r="I17" s="97" t="n">
        <f aca="false">-SUMIFS('Task 7 &amp; 8 Solution data'!$E:$E,'Task 7 &amp; 8 Solution data'!$B:$B,I$15,'Task 7 &amp; 8 Solution data'!$E:$E,"&lt;0")</f>
        <v>5978.702908</v>
      </c>
    </row>
    <row r="18" customFormat="false" ht="15.75" hidden="false" customHeight="true" outlineLevel="0" collapsed="false">
      <c r="A18" s="116" t="s">
        <v>363</v>
      </c>
      <c r="B18" s="117" t="n">
        <f aca="false">-SUMIFS('Task 7 &amp; 8 Solution data'!E:E,'Task 7 &amp; 8 Solution data'!B:B,$B$1,'Task 7 &amp; 8 Solution data'!D:D,$A18)</f>
        <v>180.4849545</v>
      </c>
      <c r="C18" s="118" t="n">
        <v>150</v>
      </c>
      <c r="D18" s="117" t="n">
        <f aca="false">B18-C18</f>
        <v>30.4849545</v>
      </c>
      <c r="F18" s="4" t="s">
        <v>415</v>
      </c>
      <c r="G18" s="98" t="n">
        <f aca="false">G16-G17</f>
        <v>940.485505</v>
      </c>
      <c r="H18" s="98" t="n">
        <f aca="false">H16-H17</f>
        <v>133.557263</v>
      </c>
      <c r="I18" s="98" t="n">
        <f aca="false">I16-I17</f>
        <v>-434.702908</v>
      </c>
    </row>
    <row r="19" customFormat="false" ht="15.75" hidden="false" customHeight="true" outlineLevel="0" collapsed="false">
      <c r="A19" s="112" t="s">
        <v>335</v>
      </c>
      <c r="B19" s="113" t="n">
        <f aca="false">-SUMIFS('Task 7 &amp; 8 Solution data'!E:E,'Task 7 &amp; 8 Solution data'!B:B,$B$1,'Task 7 &amp; 8 Solution data'!D:D,$A19)</f>
        <v>0</v>
      </c>
      <c r="C19" s="114" t="n">
        <v>25</v>
      </c>
      <c r="D19" s="113" t="n">
        <f aca="false">B19-C19</f>
        <v>-25</v>
      </c>
    </row>
    <row r="20" customFormat="false" ht="15.75" hidden="false" customHeight="true" outlineLevel="0" collapsed="false">
      <c r="A20" s="115" t="s">
        <v>425</v>
      </c>
      <c r="B20" s="111" t="n">
        <f aca="false">SUM(B21:B22)</f>
        <v>638.97</v>
      </c>
      <c r="C20" s="111" t="n">
        <f aca="false">SUM(C21:C22)</f>
        <v>350</v>
      </c>
      <c r="D20" s="111" t="n">
        <f aca="false">B20-C20</f>
        <v>288.97</v>
      </c>
    </row>
    <row r="21" customFormat="false" ht="15.75" hidden="false" customHeight="true" outlineLevel="0" collapsed="false">
      <c r="A21" s="102" t="s">
        <v>341</v>
      </c>
      <c r="B21" s="103" t="n">
        <f aca="false">-SUMIFS('Task 7 &amp; 8 Solution data'!E:E,'Task 7 &amp; 8 Solution data'!B:B,$B$1,'Task 7 &amp; 8 Solution data'!D:D,$A21)</f>
        <v>588.97</v>
      </c>
      <c r="C21" s="104" t="n">
        <v>300</v>
      </c>
      <c r="D21" s="103" t="n">
        <f aca="false">B21-C21</f>
        <v>288.97</v>
      </c>
    </row>
    <row r="22" customFormat="false" ht="15.75" hidden="false" customHeight="true" outlineLevel="0" collapsed="false">
      <c r="A22" s="112" t="s">
        <v>399</v>
      </c>
      <c r="B22" s="113" t="n">
        <f aca="false">-SUMIFS('Task 7 &amp; 8 Solution data'!E:E,'Task 7 &amp; 8 Solution data'!B:B,$B$1,'Task 7 &amp; 8 Solution data'!D:D,$A22)</f>
        <v>50</v>
      </c>
      <c r="C22" s="114" t="n">
        <v>50</v>
      </c>
      <c r="D22" s="113" t="n">
        <f aca="false">B22-C22</f>
        <v>0</v>
      </c>
    </row>
    <row r="23" customFormat="false" ht="15.75" hidden="false" customHeight="true" outlineLevel="0" collapsed="false">
      <c r="A23" s="115" t="s">
        <v>426</v>
      </c>
      <c r="B23" s="111" t="n">
        <f aca="false">SUM(B24)</f>
        <v>800</v>
      </c>
      <c r="C23" s="111" t="n">
        <f aca="false">SUM(C24)</f>
        <v>500</v>
      </c>
      <c r="D23" s="111" t="n">
        <f aca="false">B23-C23</f>
        <v>300</v>
      </c>
    </row>
    <row r="24" customFormat="false" ht="15.75" hidden="false" customHeight="true" outlineLevel="0" collapsed="false">
      <c r="A24" s="119" t="s">
        <v>330</v>
      </c>
      <c r="B24" s="120" t="n">
        <f aca="false">-SUMIFS('Task 7 &amp; 8 Solution data'!E:E,'Task 7 &amp; 8 Solution data'!B:B,$B$1,'Task 7 &amp; 8 Solution data'!D:D,$A24)</f>
        <v>800</v>
      </c>
      <c r="C24" s="121" t="n">
        <v>500</v>
      </c>
      <c r="D24" s="120" t="n">
        <f aca="false">B24-C24</f>
        <v>300</v>
      </c>
    </row>
    <row r="25" customFormat="false" ht="15.75" hidden="false" customHeight="true" outlineLevel="0" collapsed="false">
      <c r="A25" s="115" t="s">
        <v>427</v>
      </c>
      <c r="B25" s="111" t="n">
        <f aca="false">SUM(B26:B30)</f>
        <v>1612.85</v>
      </c>
      <c r="C25" s="111" t="n">
        <f aca="false">SUM(C26:C30)</f>
        <v>1300</v>
      </c>
      <c r="D25" s="111" t="n">
        <f aca="false">B25-C25</f>
        <v>312.85</v>
      </c>
    </row>
    <row r="26" customFormat="false" ht="15.75" hidden="false" customHeight="true" outlineLevel="0" collapsed="false">
      <c r="A26" s="102" t="s">
        <v>380</v>
      </c>
      <c r="B26" s="103" t="n">
        <f aca="false">-SUMIFS('Task 7 &amp; 8 Solution data'!E:E,'Task 7 &amp; 8 Solution data'!B:B,$B$1,'Task 7 &amp; 8 Solution data'!D:D,$A26)</f>
        <v>156.1</v>
      </c>
      <c r="C26" s="104" t="n">
        <v>100</v>
      </c>
      <c r="D26" s="103" t="n">
        <f aca="false">B26-C26</f>
        <v>56.1</v>
      </c>
    </row>
    <row r="27" customFormat="false" ht="15.75" hidden="false" customHeight="true" outlineLevel="0" collapsed="false">
      <c r="A27" s="116" t="s">
        <v>384</v>
      </c>
      <c r="B27" s="117" t="n">
        <f aca="false">-SUMIFS('Task 7 &amp; 8 Solution data'!E:E,'Task 7 &amp; 8 Solution data'!B:B,$B$1,'Task 7 &amp; 8 Solution data'!D:D,$A27)</f>
        <v>55.82</v>
      </c>
      <c r="C27" s="118" t="n">
        <v>100</v>
      </c>
      <c r="D27" s="117" t="n">
        <f aca="false">B27-C27</f>
        <v>-44.18</v>
      </c>
    </row>
    <row r="28" customFormat="false" ht="15.75" hidden="false" customHeight="true" outlineLevel="0" collapsed="false">
      <c r="A28" s="116" t="s">
        <v>387</v>
      </c>
      <c r="B28" s="117" t="n">
        <f aca="false">-SUMIFS('Task 7 &amp; 8 Solution data'!E:E,'Task 7 &amp; 8 Solution data'!B:B,$B$1,'Task 7 &amp; 8 Solution data'!D:D,$A28)</f>
        <v>740</v>
      </c>
      <c r="C28" s="118" t="n">
        <v>500</v>
      </c>
      <c r="D28" s="117" t="n">
        <f aca="false">B28-C28</f>
        <v>240</v>
      </c>
    </row>
    <row r="29" customFormat="false" ht="15.75" hidden="false" customHeight="true" outlineLevel="0" collapsed="false">
      <c r="A29" s="116" t="s">
        <v>345</v>
      </c>
      <c r="B29" s="117" t="n">
        <f aca="false">-SUMIFS('Task 7 &amp; 8 Solution data'!E:E,'Task 7 &amp; 8 Solution data'!B:B,$B$1,'Task 7 &amp; 8 Solution data'!D:D,$A29)</f>
        <v>543.97</v>
      </c>
      <c r="C29" s="118" t="n">
        <v>500</v>
      </c>
      <c r="D29" s="117" t="n">
        <f aca="false">B29-C29</f>
        <v>43.97</v>
      </c>
    </row>
    <row r="30" customFormat="false" ht="15.75" hidden="false" customHeight="true" outlineLevel="0" collapsed="false">
      <c r="A30" s="105" t="s">
        <v>361</v>
      </c>
      <c r="B30" s="106" t="n">
        <f aca="false">-SUMIFS('Task 7 &amp; 8 Solution data'!E:E,'Task 7 &amp; 8 Solution data'!B:B,$B$1,'Task 7 &amp; 8 Solution data'!D:D,$A30)</f>
        <v>116.96</v>
      </c>
      <c r="C30" s="107" t="n">
        <v>100</v>
      </c>
      <c r="D30" s="106" t="n">
        <f aca="false">B30-C30</f>
        <v>16.96</v>
      </c>
    </row>
    <row r="31" customFormat="false" ht="15.75" hidden="false" customHeight="true" outlineLevel="0" collapsed="false">
      <c r="A31" s="122" t="s">
        <v>428</v>
      </c>
      <c r="B31" s="123" t="n">
        <f aca="false">B6-B9</f>
        <v>133.557263299999</v>
      </c>
      <c r="C31" s="123" t="n">
        <f aca="false">C6-C9</f>
        <v>244</v>
      </c>
      <c r="D31" s="123" t="n">
        <f aca="false">D6-D9</f>
        <v>-110.442736700001</v>
      </c>
    </row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conditionalFormatting sqref="B31">
    <cfRule type="cellIs" priority="2" operator="greaterThan" aboveAverage="0" equalAverage="0" bottom="0" percent="0" rank="0" text="" dxfId="0">
      <formula>0</formula>
    </cfRule>
  </conditionalFormatting>
  <conditionalFormatting sqref="B31">
    <cfRule type="cellIs" priority="3" operator="lessThanOrEqual" aboveAverage="0" equalAverage="0" bottom="0" percent="0" rank="0" text="" dxfId="1">
      <formula>0</formula>
    </cfRule>
  </conditionalFormatting>
  <conditionalFormatting sqref="D10 D13 D16 D20 D23 D25">
    <cfRule type="cellIs" priority="4" operator="greaterThan" aboveAverage="0" equalAverage="0" bottom="0" percent="0" rank="0" text="" dxfId="1">
      <formula>0</formula>
    </cfRule>
  </conditionalFormatting>
  <dataValidations count="1">
    <dataValidation allowBlank="true" operator="between" showDropDown="false" showErrorMessage="false" showInputMessage="false" sqref="B1" type="list">
      <formula1>'Task 7 &amp; 8 Solution data'!$B$2:$B$101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B4A7D6"/>
    <pageSetUpPr fitToPage="false"/>
  </sheetPr>
  <dimension ref="A1:K1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7.29"/>
    <col collapsed="false" customWidth="true" hidden="false" outlineLevel="0" max="3" min="2" style="0" width="26.71"/>
    <col collapsed="false" customWidth="true" hidden="false" outlineLevel="0" max="4" min="4" style="0" width="19.86"/>
    <col collapsed="false" customWidth="true" hidden="false" outlineLevel="0" max="5" min="5" style="0" width="18.43"/>
    <col collapsed="false" customWidth="true" hidden="false" outlineLevel="0" max="6" min="6" style="0" width="17.71"/>
    <col collapsed="false" customWidth="true" hidden="false" outlineLevel="0" max="7" min="7" style="0" width="14.43"/>
    <col collapsed="false" customWidth="true" hidden="false" outlineLevel="0" max="8" min="8" style="0" width="13.01"/>
    <col collapsed="false" customWidth="true" hidden="false" outlineLevel="0" max="9" min="9" style="0" width="29.14"/>
    <col collapsed="false" customWidth="true" hidden="false" outlineLevel="0" max="10" min="10" style="0" width="25.86"/>
    <col collapsed="false" customWidth="true" hidden="false" outlineLevel="0" max="1025" min="11" style="0" width="14.43"/>
  </cols>
  <sheetData>
    <row r="1" customFormat="false" ht="15.75" hidden="false" customHeight="true" outlineLevel="0" collapsed="false">
      <c r="A1" s="124" t="s">
        <v>322</v>
      </c>
      <c r="B1" s="90" t="s">
        <v>429</v>
      </c>
      <c r="C1" s="90" t="s">
        <v>323</v>
      </c>
      <c r="D1" s="90" t="s">
        <v>324</v>
      </c>
      <c r="E1" s="91" t="s">
        <v>325</v>
      </c>
      <c r="F1" s="90" t="s">
        <v>326</v>
      </c>
      <c r="G1" s="90" t="s">
        <v>328</v>
      </c>
      <c r="I1" s="90" t="s">
        <v>326</v>
      </c>
      <c r="J1" s="92" t="s">
        <v>327</v>
      </c>
      <c r="K1" s="92" t="s">
        <v>328</v>
      </c>
    </row>
    <row r="2" customFormat="false" ht="15.75" hidden="false" customHeight="true" outlineLevel="0" collapsed="false">
      <c r="A2" s="93" t="n">
        <v>43145</v>
      </c>
      <c r="B2" s="125" t="str">
        <f aca="false">TEXT(A2,"mmmm")&amp;" "&amp;TEXT(A2,"yyyy")</f>
        <v>February 2018</v>
      </c>
      <c r="C2" s="18" t="s">
        <v>329</v>
      </c>
      <c r="D2" s="18" t="s">
        <v>330</v>
      </c>
      <c r="E2" s="22" t="n">
        <v>-250</v>
      </c>
      <c r="F2" s="18" t="s">
        <v>331</v>
      </c>
      <c r="G2" s="18" t="str">
        <f aca="false">VLOOKUP(F2,$I$2:$K$8,3,0)</f>
        <v>Family</v>
      </c>
      <c r="I2" s="18" t="s">
        <v>331</v>
      </c>
      <c r="J2" s="18" t="s">
        <v>332</v>
      </c>
      <c r="K2" s="18" t="s">
        <v>333</v>
      </c>
    </row>
    <row r="3" customFormat="false" ht="15.75" hidden="false" customHeight="true" outlineLevel="0" collapsed="false">
      <c r="A3" s="93" t="n">
        <v>43145</v>
      </c>
      <c r="B3" s="125" t="str">
        <f aca="false">TEXT(A3,"mmmm")&amp;" "&amp;TEXT(A3,"yyyy")</f>
        <v>February 2018</v>
      </c>
      <c r="C3" s="18" t="s">
        <v>334</v>
      </c>
      <c r="D3" s="18" t="s">
        <v>335</v>
      </c>
      <c r="E3" s="22" t="n">
        <v>-10.0954794068244</v>
      </c>
      <c r="F3" s="18" t="s">
        <v>336</v>
      </c>
      <c r="G3" s="18" t="str">
        <f aca="false">VLOOKUP(F3,$I$2:$K$8,3,0)</f>
        <v>Daughter</v>
      </c>
      <c r="I3" s="18" t="s">
        <v>337</v>
      </c>
      <c r="J3" s="18" t="s">
        <v>338</v>
      </c>
      <c r="K3" s="18" t="s">
        <v>339</v>
      </c>
    </row>
    <row r="4" customFormat="false" ht="15.75" hidden="false" customHeight="true" outlineLevel="0" collapsed="false">
      <c r="A4" s="93" t="n">
        <v>43144</v>
      </c>
      <c r="B4" s="125" t="str">
        <f aca="false">TEXT(A4,"mmmm")&amp;" "&amp;TEXT(A4,"yyyy")</f>
        <v>February 2018</v>
      </c>
      <c r="C4" s="18" t="s">
        <v>340</v>
      </c>
      <c r="D4" s="18" t="s">
        <v>341</v>
      </c>
      <c r="E4" s="22" t="n">
        <v>-38.6891658090993</v>
      </c>
      <c r="F4" s="18" t="s">
        <v>337</v>
      </c>
      <c r="G4" s="18" t="str">
        <f aca="false">VLOOKUP(F4,$I$2:$K$8,3,0)</f>
        <v>Dad</v>
      </c>
      <c r="I4" s="18" t="s">
        <v>342</v>
      </c>
      <c r="J4" s="18" t="s">
        <v>343</v>
      </c>
      <c r="K4" s="18" t="s">
        <v>339</v>
      </c>
    </row>
    <row r="5" customFormat="false" ht="15.75" hidden="false" customHeight="true" outlineLevel="0" collapsed="false">
      <c r="A5" s="93" t="n">
        <v>43143</v>
      </c>
      <c r="B5" s="125" t="str">
        <f aca="false">TEXT(A5,"mmmm")&amp;" "&amp;TEXT(A5,"yyyy")</f>
        <v>February 2018</v>
      </c>
      <c r="C5" s="18" t="s">
        <v>344</v>
      </c>
      <c r="D5" s="18" t="s">
        <v>345</v>
      </c>
      <c r="E5" s="22" t="n">
        <v>-39.323944970056</v>
      </c>
      <c r="F5" s="18" t="s">
        <v>346</v>
      </c>
      <c r="G5" s="18" t="str">
        <f aca="false">VLOOKUP(F5,$I$2:$K$8,3,0)</f>
        <v>Dad</v>
      </c>
      <c r="I5" s="18" t="s">
        <v>347</v>
      </c>
      <c r="J5" s="18" t="s">
        <v>348</v>
      </c>
      <c r="K5" s="18" t="s">
        <v>349</v>
      </c>
    </row>
    <row r="6" customFormat="false" ht="15.75" hidden="false" customHeight="true" outlineLevel="0" collapsed="false">
      <c r="A6" s="93" t="n">
        <v>43142</v>
      </c>
      <c r="B6" s="125" t="str">
        <f aca="false">TEXT(A6,"mmmm")&amp;" "&amp;TEXT(A6,"yyyy")</f>
        <v>February 2018</v>
      </c>
      <c r="C6" s="18" t="s">
        <v>350</v>
      </c>
      <c r="D6" s="18" t="s">
        <v>341</v>
      </c>
      <c r="E6" s="22" t="n">
        <v>-3251.38205580139</v>
      </c>
      <c r="F6" s="18" t="s">
        <v>346</v>
      </c>
      <c r="G6" s="18" t="str">
        <f aca="false">VLOOKUP(F6,$I$2:$K$8,3,0)</f>
        <v>Dad</v>
      </c>
      <c r="I6" s="18" t="s">
        <v>336</v>
      </c>
      <c r="J6" s="18" t="s">
        <v>351</v>
      </c>
      <c r="K6" s="18" t="s">
        <v>352</v>
      </c>
    </row>
    <row r="7" customFormat="false" ht="15.75" hidden="false" customHeight="true" outlineLevel="0" collapsed="false">
      <c r="A7" s="93" t="n">
        <v>43141</v>
      </c>
      <c r="B7" s="125" t="str">
        <f aca="false">TEXT(A7,"mmmm")&amp;" "&amp;TEXT(A7,"yyyy")</f>
        <v>February 2018</v>
      </c>
      <c r="C7" s="18" t="s">
        <v>353</v>
      </c>
      <c r="D7" s="18" t="s">
        <v>345</v>
      </c>
      <c r="E7" s="22" t="n">
        <v>-25.8085718372185</v>
      </c>
      <c r="F7" s="18" t="s">
        <v>342</v>
      </c>
      <c r="G7" s="18" t="str">
        <f aca="false">VLOOKUP(F7,$I$2:$K$8,3,0)</f>
        <v>Dad</v>
      </c>
      <c r="I7" s="18" t="s">
        <v>354</v>
      </c>
      <c r="J7" s="18" t="s">
        <v>355</v>
      </c>
      <c r="K7" s="18" t="s">
        <v>349</v>
      </c>
    </row>
    <row r="8" customFormat="false" ht="15.75" hidden="false" customHeight="true" outlineLevel="0" collapsed="false">
      <c r="A8" s="93" t="n">
        <v>43140</v>
      </c>
      <c r="B8" s="125" t="str">
        <f aca="false">TEXT(A8,"mmmm")&amp;" "&amp;TEXT(A8,"yyyy")</f>
        <v>February 2018</v>
      </c>
      <c r="C8" s="18" t="s">
        <v>356</v>
      </c>
      <c r="D8" s="18" t="s">
        <v>357</v>
      </c>
      <c r="E8" s="22" t="n">
        <v>-1903</v>
      </c>
      <c r="F8" s="18" t="s">
        <v>331</v>
      </c>
      <c r="G8" s="18" t="str">
        <f aca="false">VLOOKUP(F8,$I$2:$K$8,3,0)</f>
        <v>Family</v>
      </c>
      <c r="I8" s="18" t="s">
        <v>346</v>
      </c>
      <c r="J8" s="18" t="s">
        <v>358</v>
      </c>
      <c r="K8" s="18" t="s">
        <v>339</v>
      </c>
    </row>
    <row r="9" customFormat="false" ht="15.75" hidden="false" customHeight="true" outlineLevel="0" collapsed="false">
      <c r="A9" s="93" t="n">
        <v>43140</v>
      </c>
      <c r="B9" s="125" t="str">
        <f aca="false">TEXT(A9,"mmmm")&amp;" "&amp;TEXT(A9,"yyyy")</f>
        <v>February 2018</v>
      </c>
      <c r="C9" s="18" t="s">
        <v>359</v>
      </c>
      <c r="D9" s="18" t="s">
        <v>359</v>
      </c>
      <c r="E9" s="94" t="n">
        <v>5544</v>
      </c>
      <c r="F9" s="18" t="s">
        <v>331</v>
      </c>
      <c r="G9" s="18" t="str">
        <f aca="false">VLOOKUP(F9,$I$2:$K$8,3,0)</f>
        <v>Family</v>
      </c>
    </row>
    <row r="10" customFormat="false" ht="15.75" hidden="false" customHeight="true" outlineLevel="0" collapsed="false">
      <c r="A10" s="93" t="n">
        <v>43140</v>
      </c>
      <c r="B10" s="125" t="str">
        <f aca="false">TEXT(A10,"mmmm")&amp;" "&amp;TEXT(A10,"yyyy")</f>
        <v>February 2018</v>
      </c>
      <c r="C10" s="18" t="s">
        <v>360</v>
      </c>
      <c r="D10" s="18" t="s">
        <v>361</v>
      </c>
      <c r="E10" s="22" t="n">
        <v>-9.11528741392958</v>
      </c>
      <c r="F10" s="18" t="s">
        <v>342</v>
      </c>
      <c r="G10" s="18" t="str">
        <f aca="false">VLOOKUP(F10,$I$2:$K$8,3,0)</f>
        <v>Dad</v>
      </c>
    </row>
    <row r="11" customFormat="false" ht="15.75" hidden="false" customHeight="true" outlineLevel="0" collapsed="false">
      <c r="A11" s="93" t="n">
        <v>43139</v>
      </c>
      <c r="B11" s="125" t="str">
        <f aca="false">TEXT(A11,"mmmm")&amp;" "&amp;TEXT(A11,"yyyy")</f>
        <v>February 2018</v>
      </c>
      <c r="C11" s="18" t="s">
        <v>362</v>
      </c>
      <c r="D11" s="18" t="s">
        <v>363</v>
      </c>
      <c r="E11" s="22" t="n">
        <v>-8.92805847898573</v>
      </c>
      <c r="F11" s="18" t="s">
        <v>354</v>
      </c>
      <c r="G11" s="18" t="str">
        <f aca="false">VLOOKUP(F11,$I$2:$K$8,3,0)</f>
        <v>Mom</v>
      </c>
    </row>
    <row r="12" customFormat="false" ht="15.75" hidden="false" customHeight="true" outlineLevel="0" collapsed="false">
      <c r="A12" s="93" t="n">
        <v>43139</v>
      </c>
      <c r="B12" s="125" t="str">
        <f aca="false">TEXT(A12,"mmmm")&amp;" "&amp;TEXT(A12,"yyyy")</f>
        <v>February 2018</v>
      </c>
      <c r="C12" s="18" t="s">
        <v>364</v>
      </c>
      <c r="D12" s="18" t="s">
        <v>365</v>
      </c>
      <c r="E12" s="22" t="n">
        <v>-46.4552131807206</v>
      </c>
      <c r="F12" s="18" t="s">
        <v>337</v>
      </c>
      <c r="G12" s="18" t="str">
        <f aca="false">VLOOKUP(F12,$I$2:$K$8,3,0)</f>
        <v>Dad</v>
      </c>
    </row>
    <row r="13" customFormat="false" ht="15.75" hidden="false" customHeight="true" outlineLevel="0" collapsed="false">
      <c r="A13" s="93" t="n">
        <v>43138</v>
      </c>
      <c r="B13" s="125" t="str">
        <f aca="false">TEXT(A13,"mmmm")&amp;" "&amp;TEXT(A13,"yyyy")</f>
        <v>February 2018</v>
      </c>
      <c r="C13" s="18" t="s">
        <v>366</v>
      </c>
      <c r="D13" s="18" t="s">
        <v>367</v>
      </c>
      <c r="E13" s="22" t="n">
        <v>-246.535066161413</v>
      </c>
      <c r="F13" s="18" t="s">
        <v>346</v>
      </c>
      <c r="G13" s="18" t="str">
        <f aca="false">VLOOKUP(F13,$I$2:$K$8,3,0)</f>
        <v>Dad</v>
      </c>
    </row>
    <row r="14" customFormat="false" ht="15.75" hidden="false" customHeight="true" outlineLevel="0" collapsed="false">
      <c r="A14" s="93" t="n">
        <v>43137</v>
      </c>
      <c r="B14" s="125" t="str">
        <f aca="false">TEXT(A14,"mmmm")&amp;" "&amp;TEXT(A14,"yyyy")</f>
        <v>February 2018</v>
      </c>
      <c r="C14" s="18" t="s">
        <v>368</v>
      </c>
      <c r="D14" s="18" t="s">
        <v>361</v>
      </c>
      <c r="E14" s="22" t="n">
        <v>-1.58932935468705</v>
      </c>
      <c r="F14" s="18" t="s">
        <v>347</v>
      </c>
      <c r="G14" s="18" t="str">
        <f aca="false">VLOOKUP(F14,$I$2:$K$8,3,0)</f>
        <v>Mom</v>
      </c>
    </row>
    <row r="15" customFormat="false" ht="15.75" hidden="false" customHeight="true" outlineLevel="0" collapsed="false">
      <c r="A15" s="93" t="n">
        <v>43136</v>
      </c>
      <c r="B15" s="125" t="str">
        <f aca="false">TEXT(A15,"mmmm")&amp;" "&amp;TEXT(A15,"yyyy")</f>
        <v>February 2018</v>
      </c>
      <c r="C15" s="18" t="s">
        <v>369</v>
      </c>
      <c r="D15" s="18" t="s">
        <v>363</v>
      </c>
      <c r="E15" s="22" t="n">
        <v>-15.5349439594631</v>
      </c>
      <c r="F15" s="18" t="s">
        <v>337</v>
      </c>
      <c r="G15" s="18" t="str">
        <f aca="false">VLOOKUP(F15,$I$2:$K$8,3,0)</f>
        <v>Dad</v>
      </c>
    </row>
    <row r="16" customFormat="false" ht="15.75" hidden="false" customHeight="true" outlineLevel="0" collapsed="false">
      <c r="A16" s="93" t="n">
        <v>43136</v>
      </c>
      <c r="B16" s="125" t="str">
        <f aca="false">TEXT(A16,"mmmm")&amp;" "&amp;TEXT(A16,"yyyy")</f>
        <v>February 2018</v>
      </c>
      <c r="C16" s="18" t="s">
        <v>370</v>
      </c>
      <c r="D16" s="18" t="s">
        <v>361</v>
      </c>
      <c r="E16" s="22" t="n">
        <v>-18.0832090139781</v>
      </c>
      <c r="F16" s="18" t="s">
        <v>347</v>
      </c>
      <c r="G16" s="18" t="str">
        <f aca="false">VLOOKUP(F16,$I$2:$K$8,3,0)</f>
        <v>Mom</v>
      </c>
    </row>
    <row r="17" customFormat="false" ht="15.75" hidden="false" customHeight="true" outlineLevel="0" collapsed="false">
      <c r="A17" s="93" t="n">
        <v>43135</v>
      </c>
      <c r="B17" s="125" t="str">
        <f aca="false">TEXT(A17,"mmmm")&amp;" "&amp;TEXT(A17,"yyyy")</f>
        <v>February 2018</v>
      </c>
      <c r="C17" s="18" t="s">
        <v>371</v>
      </c>
      <c r="D17" s="18" t="s">
        <v>361</v>
      </c>
      <c r="E17" s="22" t="n">
        <v>-35.848294657848</v>
      </c>
      <c r="F17" s="18" t="s">
        <v>346</v>
      </c>
      <c r="G17" s="18" t="str">
        <f aca="false">VLOOKUP(F17,$I$2:$K$8,3,0)</f>
        <v>Dad</v>
      </c>
    </row>
    <row r="18" customFormat="false" ht="15.75" hidden="false" customHeight="true" outlineLevel="0" collapsed="false">
      <c r="A18" s="93" t="n">
        <v>43134</v>
      </c>
      <c r="B18" s="125" t="str">
        <f aca="false">TEXT(A18,"mmmm")&amp;" "&amp;TEXT(A18,"yyyy")</f>
        <v>February 2018</v>
      </c>
      <c r="C18" s="18" t="s">
        <v>372</v>
      </c>
      <c r="D18" s="18" t="s">
        <v>341</v>
      </c>
      <c r="E18" s="22" t="n">
        <v>-27.6907565783354</v>
      </c>
      <c r="F18" s="18" t="s">
        <v>337</v>
      </c>
      <c r="G18" s="18" t="str">
        <f aca="false">VLOOKUP(F18,$I$2:$K$8,3,0)</f>
        <v>Dad</v>
      </c>
    </row>
    <row r="19" customFormat="false" ht="15.75" hidden="false" customHeight="true" outlineLevel="0" collapsed="false">
      <c r="A19" s="93" t="n">
        <v>43133</v>
      </c>
      <c r="B19" s="125" t="str">
        <f aca="false">TEXT(A19,"mmmm")&amp;" "&amp;TEXT(A19,"yyyy")</f>
        <v>February 2018</v>
      </c>
      <c r="C19" s="18" t="s">
        <v>373</v>
      </c>
      <c r="D19" s="18" t="s">
        <v>341</v>
      </c>
      <c r="E19" s="22" t="n">
        <v>-25.2809334983511</v>
      </c>
      <c r="F19" s="18" t="s">
        <v>337</v>
      </c>
      <c r="G19" s="18" t="str">
        <f aca="false">VLOOKUP(F19,$I$2:$K$8,3,0)</f>
        <v>Dad</v>
      </c>
    </row>
    <row r="20" customFormat="false" ht="15.75" hidden="false" customHeight="true" outlineLevel="0" collapsed="false">
      <c r="A20" s="93" t="n">
        <v>43132</v>
      </c>
      <c r="B20" s="125" t="str">
        <f aca="false">TEXT(A20,"mmmm")&amp;" "&amp;TEXT(A20,"yyyy")</f>
        <v>February 2018</v>
      </c>
      <c r="C20" s="18" t="s">
        <v>374</v>
      </c>
      <c r="D20" s="18" t="s">
        <v>341</v>
      </c>
      <c r="E20" s="22" t="n">
        <v>-19.1553796652962</v>
      </c>
      <c r="F20" s="18" t="s">
        <v>337</v>
      </c>
      <c r="G20" s="18" t="str">
        <f aca="false">VLOOKUP(F20,$I$2:$K$8,3,0)</f>
        <v>Dad</v>
      </c>
    </row>
    <row r="21" customFormat="false" ht="15.75" hidden="false" customHeight="true" outlineLevel="0" collapsed="false">
      <c r="A21" s="93" t="n">
        <v>43132</v>
      </c>
      <c r="B21" s="125" t="str">
        <f aca="false">TEXT(A21,"mmmm")&amp;" "&amp;TEXT(A21,"yyyy")</f>
        <v>February 2018</v>
      </c>
      <c r="C21" s="18" t="s">
        <v>375</v>
      </c>
      <c r="D21" s="18" t="s">
        <v>361</v>
      </c>
      <c r="E21" s="22" t="n">
        <v>-6.1872186695912</v>
      </c>
      <c r="F21" s="18" t="s">
        <v>354</v>
      </c>
      <c r="G21" s="18" t="str">
        <f aca="false">VLOOKUP(F21,$I$2:$K$8,3,0)</f>
        <v>Mom</v>
      </c>
    </row>
    <row r="22" customFormat="false" ht="15.75" hidden="false" customHeight="true" outlineLevel="0" collapsed="false">
      <c r="A22" s="93" t="n">
        <v>43131</v>
      </c>
      <c r="B22" s="125" t="str">
        <f aca="false">TEXT(A22,"mmmm")&amp;" "&amp;TEXT(A22,"yyyy")</f>
        <v>January 2018</v>
      </c>
      <c r="C22" s="18" t="s">
        <v>376</v>
      </c>
      <c r="D22" s="18" t="s">
        <v>363</v>
      </c>
      <c r="E22" s="22" t="n">
        <v>-2.10495445493372</v>
      </c>
      <c r="F22" s="18" t="s">
        <v>336</v>
      </c>
      <c r="G22" s="18" t="str">
        <f aca="false">VLOOKUP(F22,$I$2:$K$8,3,0)</f>
        <v>Daughter</v>
      </c>
    </row>
    <row r="23" customFormat="false" ht="15.75" hidden="false" customHeight="true" outlineLevel="0" collapsed="false">
      <c r="A23" s="93" t="n">
        <v>43131</v>
      </c>
      <c r="B23" s="125" t="str">
        <f aca="false">TEXT(A23,"mmmm")&amp;" "&amp;TEXT(A23,"yyyy")</f>
        <v>January 2018</v>
      </c>
      <c r="C23" s="18" t="s">
        <v>377</v>
      </c>
      <c r="D23" s="18" t="s">
        <v>378</v>
      </c>
      <c r="E23" s="22" t="n">
        <v>-164.347782235665</v>
      </c>
      <c r="F23" s="18" t="s">
        <v>346</v>
      </c>
      <c r="G23" s="18" t="str">
        <f aca="false">VLOOKUP(F23,$I$2:$K$8,3,0)</f>
        <v>Dad</v>
      </c>
    </row>
    <row r="24" customFormat="false" ht="15.75" hidden="false" customHeight="true" outlineLevel="0" collapsed="false">
      <c r="A24" s="93" t="n">
        <v>43130</v>
      </c>
      <c r="B24" s="125" t="str">
        <f aca="false">TEXT(A24,"mmmm")&amp;" "&amp;TEXT(A24,"yyyy")</f>
        <v>January 2018</v>
      </c>
      <c r="C24" s="18" t="s">
        <v>379</v>
      </c>
      <c r="D24" s="18" t="s">
        <v>380</v>
      </c>
      <c r="E24" s="22" t="n">
        <v>-156.1</v>
      </c>
      <c r="F24" s="18" t="s">
        <v>336</v>
      </c>
      <c r="G24" s="18" t="str">
        <f aca="false">VLOOKUP(F24,$I$2:$K$8,3,0)</f>
        <v>Daughter</v>
      </c>
    </row>
    <row r="25" customFormat="false" ht="15.75" hidden="false" customHeight="true" outlineLevel="0" collapsed="false">
      <c r="A25" s="93" t="n">
        <v>43129</v>
      </c>
      <c r="B25" s="125" t="str">
        <f aca="false">TEXT(A25,"mmmm")&amp;" "&amp;TEXT(A25,"yyyy")</f>
        <v>January 2018</v>
      </c>
      <c r="C25" s="18" t="s">
        <v>381</v>
      </c>
      <c r="D25" s="18" t="s">
        <v>330</v>
      </c>
      <c r="E25" s="22" t="n">
        <v>-400</v>
      </c>
      <c r="F25" s="18" t="s">
        <v>347</v>
      </c>
      <c r="G25" s="18" t="str">
        <f aca="false">VLOOKUP(F25,$I$2:$K$8,3,0)</f>
        <v>Mom</v>
      </c>
    </row>
    <row r="26" customFormat="false" ht="15.75" hidden="false" customHeight="true" outlineLevel="0" collapsed="false">
      <c r="A26" s="93" t="n">
        <v>43128</v>
      </c>
      <c r="B26" s="125" t="str">
        <f aca="false">TEXT(A26,"mmmm")&amp;" "&amp;TEXT(A26,"yyyy")</f>
        <v>January 2018</v>
      </c>
      <c r="C26" s="18" t="s">
        <v>382</v>
      </c>
      <c r="D26" s="18" t="s">
        <v>365</v>
      </c>
      <c r="E26" s="22" t="n">
        <v>-69.1</v>
      </c>
      <c r="F26" s="18" t="s">
        <v>337</v>
      </c>
      <c r="G26" s="18" t="str">
        <f aca="false">VLOOKUP(F26,$I$2:$K$8,3,0)</f>
        <v>Dad</v>
      </c>
    </row>
    <row r="27" customFormat="false" ht="15.75" hidden="false" customHeight="true" outlineLevel="0" collapsed="false">
      <c r="A27" s="93" t="n">
        <v>43127</v>
      </c>
      <c r="B27" s="125" t="str">
        <f aca="false">TEXT(A27,"mmmm")&amp;" "&amp;TEXT(A27,"yyyy")</f>
        <v>January 2018</v>
      </c>
      <c r="C27" s="18" t="s">
        <v>371</v>
      </c>
      <c r="D27" s="18" t="s">
        <v>361</v>
      </c>
      <c r="E27" s="22" t="n">
        <v>-56.98</v>
      </c>
      <c r="F27" s="18" t="s">
        <v>346</v>
      </c>
      <c r="G27" s="18" t="str">
        <f aca="false">VLOOKUP(F27,$I$2:$K$8,3,0)</f>
        <v>Dad</v>
      </c>
    </row>
    <row r="28" customFormat="false" ht="15.75" hidden="false" customHeight="true" outlineLevel="0" collapsed="false">
      <c r="A28" s="93" t="n">
        <v>43126</v>
      </c>
      <c r="B28" s="125" t="str">
        <f aca="false">TEXT(A28,"mmmm")&amp;" "&amp;TEXT(A28,"yyyy")</f>
        <v>January 2018</v>
      </c>
      <c r="C28" s="18" t="s">
        <v>372</v>
      </c>
      <c r="D28" s="18" t="s">
        <v>341</v>
      </c>
      <c r="E28" s="22" t="n">
        <v>-37.62</v>
      </c>
      <c r="F28" s="18" t="s">
        <v>337</v>
      </c>
      <c r="G28" s="18" t="str">
        <f aca="false">VLOOKUP(F28,$I$2:$K$8,3,0)</f>
        <v>Dad</v>
      </c>
    </row>
    <row r="29" customFormat="false" ht="15.75" hidden="false" customHeight="true" outlineLevel="0" collapsed="false">
      <c r="A29" s="93" t="n">
        <v>43126</v>
      </c>
      <c r="B29" s="125" t="str">
        <f aca="false">TEXT(A29,"mmmm")&amp;" "&amp;TEXT(A29,"yyyy")</f>
        <v>January 2018</v>
      </c>
      <c r="C29" s="18" t="s">
        <v>383</v>
      </c>
      <c r="D29" s="18" t="s">
        <v>361</v>
      </c>
      <c r="E29" s="22" t="n">
        <v>-10</v>
      </c>
      <c r="F29" s="18" t="s">
        <v>354</v>
      </c>
      <c r="G29" s="18" t="str">
        <f aca="false">VLOOKUP(F29,$I$2:$K$8,3,0)</f>
        <v>Mom</v>
      </c>
    </row>
    <row r="30" customFormat="false" ht="15.75" hidden="false" customHeight="true" outlineLevel="0" collapsed="false">
      <c r="A30" s="93" t="n">
        <v>43125</v>
      </c>
      <c r="B30" s="125" t="str">
        <f aca="false">TEXT(A30,"mmmm")&amp;" "&amp;TEXT(A30,"yyyy")</f>
        <v>January 2018</v>
      </c>
      <c r="C30" s="18" t="s">
        <v>340</v>
      </c>
      <c r="D30" s="18" t="s">
        <v>341</v>
      </c>
      <c r="E30" s="22" t="n">
        <v>-47.83</v>
      </c>
      <c r="F30" s="18" t="s">
        <v>337</v>
      </c>
      <c r="G30" s="18" t="str">
        <f aca="false">VLOOKUP(F30,$I$2:$K$8,3,0)</f>
        <v>Dad</v>
      </c>
    </row>
    <row r="31" customFormat="false" ht="15.75" hidden="false" customHeight="true" outlineLevel="0" collapsed="false">
      <c r="A31" s="93" t="n">
        <v>43124</v>
      </c>
      <c r="B31" s="125" t="str">
        <f aca="false">TEXT(A31,"mmmm")&amp;" "&amp;TEXT(A31,"yyyy")</f>
        <v>January 2018</v>
      </c>
      <c r="C31" s="18" t="s">
        <v>344</v>
      </c>
      <c r="D31" s="18" t="s">
        <v>384</v>
      </c>
      <c r="E31" s="22" t="n">
        <v>-55.82</v>
      </c>
      <c r="F31" s="18" t="s">
        <v>346</v>
      </c>
      <c r="G31" s="18" t="str">
        <f aca="false">VLOOKUP(F31,$I$2:$K$8,3,0)</f>
        <v>Dad</v>
      </c>
    </row>
    <row r="32" customFormat="false" ht="15.75" hidden="false" customHeight="true" outlineLevel="0" collapsed="false">
      <c r="A32" s="93" t="n">
        <v>43123</v>
      </c>
      <c r="B32" s="125" t="str">
        <f aca="false">TEXT(A32,"mmmm")&amp;" "&amp;TEXT(A32,"yyyy")</f>
        <v>January 2018</v>
      </c>
      <c r="C32" s="18" t="s">
        <v>385</v>
      </c>
      <c r="D32" s="18" t="s">
        <v>330</v>
      </c>
      <c r="E32" s="22" t="n">
        <v>-400</v>
      </c>
      <c r="F32" s="18" t="s">
        <v>331</v>
      </c>
      <c r="G32" s="18" t="str">
        <f aca="false">VLOOKUP(F32,$I$2:$K$8,3,0)</f>
        <v>Family</v>
      </c>
    </row>
    <row r="33" customFormat="false" ht="15.75" hidden="false" customHeight="true" outlineLevel="0" collapsed="false">
      <c r="A33" s="93" t="n">
        <v>43122</v>
      </c>
      <c r="B33" s="125" t="str">
        <f aca="false">TEXT(A33,"mmmm")&amp;" "&amp;TEXT(A33,"yyyy")</f>
        <v>January 2018</v>
      </c>
      <c r="C33" s="18" t="s">
        <v>386</v>
      </c>
      <c r="D33" s="18" t="s">
        <v>387</v>
      </c>
      <c r="E33" s="22" t="n">
        <v>-740</v>
      </c>
      <c r="F33" s="18" t="s">
        <v>331</v>
      </c>
      <c r="G33" s="18" t="str">
        <f aca="false">VLOOKUP(F33,$I$2:$K$8,3,0)</f>
        <v>Family</v>
      </c>
    </row>
    <row r="34" customFormat="false" ht="15.75" hidden="false" customHeight="true" outlineLevel="0" collapsed="false">
      <c r="A34" s="93" t="n">
        <v>43122</v>
      </c>
      <c r="B34" s="125" t="str">
        <f aca="false">TEXT(A34,"mmmm")&amp;" "&amp;TEXT(A34,"yyyy")</f>
        <v>January 2018</v>
      </c>
      <c r="C34" s="18" t="s">
        <v>368</v>
      </c>
      <c r="D34" s="18" t="s">
        <v>361</v>
      </c>
      <c r="E34" s="22" t="n">
        <v>-2.99</v>
      </c>
      <c r="F34" s="18" t="s">
        <v>347</v>
      </c>
      <c r="G34" s="18" t="str">
        <f aca="false">VLOOKUP(F34,$I$2:$K$8,3,0)</f>
        <v>Mom</v>
      </c>
    </row>
    <row r="35" customFormat="false" ht="15.75" hidden="false" customHeight="true" outlineLevel="0" collapsed="false">
      <c r="A35" s="93" t="n">
        <v>43121</v>
      </c>
      <c r="B35" s="125" t="str">
        <f aca="false">TEXT(A35,"mmmm")&amp;" "&amp;TEXT(A35,"yyyy")</f>
        <v>January 2018</v>
      </c>
      <c r="C35" s="18" t="s">
        <v>369</v>
      </c>
      <c r="D35" s="18" t="s">
        <v>363</v>
      </c>
      <c r="E35" s="22" t="n">
        <v>-18.18</v>
      </c>
      <c r="F35" s="18" t="s">
        <v>337</v>
      </c>
      <c r="G35" s="18" t="str">
        <f aca="false">VLOOKUP(F35,$I$2:$K$8,3,0)</f>
        <v>Dad</v>
      </c>
    </row>
    <row r="36" customFormat="false" ht="15.75" hidden="false" customHeight="true" outlineLevel="0" collapsed="false">
      <c r="A36" s="93" t="n">
        <v>43119</v>
      </c>
      <c r="B36" s="125" t="str">
        <f aca="false">TEXT(A36,"mmmm")&amp;" "&amp;TEXT(A36,"yyyy")</f>
        <v>January 2018</v>
      </c>
      <c r="C36" s="18" t="s">
        <v>350</v>
      </c>
      <c r="D36" s="18" t="s">
        <v>341</v>
      </c>
      <c r="E36" s="22" t="n">
        <v>-435.11</v>
      </c>
      <c r="F36" s="18" t="s">
        <v>346</v>
      </c>
      <c r="G36" s="18" t="str">
        <f aca="false">VLOOKUP(F36,$I$2:$K$8,3,0)</f>
        <v>Dad</v>
      </c>
    </row>
    <row r="37" customFormat="false" ht="15.75" hidden="false" customHeight="true" outlineLevel="0" collapsed="false">
      <c r="A37" s="93" t="n">
        <v>43118</v>
      </c>
      <c r="B37" s="125" t="str">
        <f aca="false">TEXT(A37,"mmmm")&amp;" "&amp;TEXT(A37,"yyyy")</f>
        <v>January 2018</v>
      </c>
      <c r="C37" s="18" t="s">
        <v>353</v>
      </c>
      <c r="D37" s="18" t="s">
        <v>345</v>
      </c>
      <c r="E37" s="22" t="n">
        <v>-30</v>
      </c>
      <c r="F37" s="18" t="s">
        <v>342</v>
      </c>
      <c r="G37" s="18" t="str">
        <f aca="false">VLOOKUP(F37,$I$2:$K$8,3,0)</f>
        <v>Dad</v>
      </c>
    </row>
    <row r="38" customFormat="false" ht="15.75" hidden="false" customHeight="true" outlineLevel="0" collapsed="false">
      <c r="A38" s="93" t="n">
        <v>43116</v>
      </c>
      <c r="B38" s="125" t="str">
        <f aca="false">TEXT(A38,"mmmm")&amp;" "&amp;TEXT(A38,"yyyy")</f>
        <v>January 2018</v>
      </c>
      <c r="C38" s="18" t="s">
        <v>388</v>
      </c>
      <c r="D38" s="18" t="s">
        <v>365</v>
      </c>
      <c r="E38" s="22" t="n">
        <v>-23</v>
      </c>
      <c r="F38" s="18" t="s">
        <v>337</v>
      </c>
      <c r="G38" s="18" t="str">
        <f aca="false">VLOOKUP(F38,$I$2:$K$8,3,0)</f>
        <v>Dad</v>
      </c>
    </row>
    <row r="39" customFormat="false" ht="15.75" hidden="false" customHeight="true" outlineLevel="0" collapsed="false">
      <c r="A39" s="93" t="n">
        <v>43115</v>
      </c>
      <c r="B39" s="125" t="str">
        <f aca="false">TEXT(A39,"mmmm")&amp;" "&amp;TEXT(A39,"yyyy")</f>
        <v>January 2018</v>
      </c>
      <c r="C39" s="18" t="s">
        <v>389</v>
      </c>
      <c r="D39" s="18" t="s">
        <v>390</v>
      </c>
      <c r="E39" s="94" t="n">
        <v>923</v>
      </c>
      <c r="F39" s="18" t="s">
        <v>331</v>
      </c>
      <c r="G39" s="18" t="str">
        <f aca="false">VLOOKUP(F39,$I$2:$K$8,3,0)</f>
        <v>Family</v>
      </c>
    </row>
    <row r="40" customFormat="false" ht="15.75" hidden="false" customHeight="true" outlineLevel="0" collapsed="false">
      <c r="A40" s="93" t="n">
        <v>43114</v>
      </c>
      <c r="B40" s="125" t="str">
        <f aca="false">TEXT(A40,"mmmm")&amp;" "&amp;TEXT(A40,"yyyy")</f>
        <v>January 2018</v>
      </c>
      <c r="C40" s="18" t="s">
        <v>391</v>
      </c>
      <c r="D40" s="18" t="s">
        <v>363</v>
      </c>
      <c r="E40" s="22" t="n">
        <v>-7.25</v>
      </c>
      <c r="F40" s="18" t="s">
        <v>354</v>
      </c>
      <c r="G40" s="18" t="str">
        <f aca="false">VLOOKUP(F40,$I$2:$K$8,3,0)</f>
        <v>Mom</v>
      </c>
    </row>
    <row r="41" customFormat="false" ht="15.75" hidden="false" customHeight="true" outlineLevel="0" collapsed="false">
      <c r="A41" s="93" t="n">
        <v>43114</v>
      </c>
      <c r="B41" s="125" t="str">
        <f aca="false">TEXT(A41,"mmmm")&amp;" "&amp;TEXT(A41,"yyyy")</f>
        <v>January 2018</v>
      </c>
      <c r="C41" s="18" t="s">
        <v>392</v>
      </c>
      <c r="D41" s="18" t="s">
        <v>363</v>
      </c>
      <c r="E41" s="22" t="n">
        <v>-16.35</v>
      </c>
      <c r="F41" s="18" t="s">
        <v>346</v>
      </c>
      <c r="G41" s="18" t="str">
        <f aca="false">VLOOKUP(F41,$I$2:$K$8,3,0)</f>
        <v>Dad</v>
      </c>
    </row>
    <row r="42" customFormat="false" ht="15.75" hidden="false" customHeight="true" outlineLevel="0" collapsed="false">
      <c r="A42" s="93" t="n">
        <v>43113</v>
      </c>
      <c r="B42" s="125" t="str">
        <f aca="false">TEXT(A42,"mmmm")&amp;" "&amp;TEXT(A42,"yyyy")</f>
        <v>January 2018</v>
      </c>
      <c r="C42" s="18" t="s">
        <v>393</v>
      </c>
      <c r="D42" s="18" t="s">
        <v>253</v>
      </c>
      <c r="E42" s="22" t="n">
        <v>-125.43</v>
      </c>
      <c r="F42" s="18" t="s">
        <v>347</v>
      </c>
      <c r="G42" s="18" t="str">
        <f aca="false">VLOOKUP(F42,$I$2:$K$8,3,0)</f>
        <v>Mom</v>
      </c>
    </row>
    <row r="43" customFormat="false" ht="15.75" hidden="false" customHeight="true" outlineLevel="0" collapsed="false">
      <c r="A43" s="93" t="n">
        <v>43112</v>
      </c>
      <c r="B43" s="125" t="str">
        <f aca="false">TEXT(A43,"mmmm")&amp;" "&amp;TEXT(A43,"yyyy")</f>
        <v>January 2018</v>
      </c>
      <c r="C43" s="18" t="s">
        <v>334</v>
      </c>
      <c r="D43" s="18" t="s">
        <v>363</v>
      </c>
      <c r="E43" s="22" t="n">
        <v>-12.51</v>
      </c>
      <c r="F43" s="18" t="s">
        <v>336</v>
      </c>
      <c r="G43" s="18" t="str">
        <f aca="false">VLOOKUP(F43,$I$2:$K$8,3,0)</f>
        <v>Daughter</v>
      </c>
    </row>
    <row r="44" customFormat="false" ht="15.75" hidden="false" customHeight="true" outlineLevel="0" collapsed="false">
      <c r="A44" s="93" t="n">
        <v>43111</v>
      </c>
      <c r="B44" s="125" t="str">
        <f aca="false">TEXT(A44,"mmmm")&amp;" "&amp;TEXT(A44,"yyyy")</f>
        <v>January 2018</v>
      </c>
      <c r="C44" s="18" t="s">
        <v>394</v>
      </c>
      <c r="D44" s="18" t="s">
        <v>253</v>
      </c>
      <c r="E44" s="22" t="n">
        <v>-43.73</v>
      </c>
      <c r="F44" s="18" t="s">
        <v>347</v>
      </c>
      <c r="G44" s="18" t="str">
        <f aca="false">VLOOKUP(F44,$I$2:$K$8,3,0)</f>
        <v>Mom</v>
      </c>
    </row>
    <row r="45" customFormat="false" ht="15.75" hidden="false" customHeight="true" outlineLevel="0" collapsed="false">
      <c r="A45" s="93" t="n">
        <v>43110</v>
      </c>
      <c r="B45" s="125" t="str">
        <f aca="false">TEXT(A45,"mmmm")&amp;" "&amp;TEXT(A45,"yyyy")</f>
        <v>January 2018</v>
      </c>
      <c r="C45" s="18" t="s">
        <v>395</v>
      </c>
      <c r="D45" s="18" t="s">
        <v>363</v>
      </c>
      <c r="E45" s="22" t="n">
        <v>-72.28</v>
      </c>
      <c r="F45" s="18" t="s">
        <v>354</v>
      </c>
      <c r="G45" s="18" t="str">
        <f aca="false">VLOOKUP(F45,$I$2:$K$8,3,0)</f>
        <v>Mom</v>
      </c>
    </row>
    <row r="46" customFormat="false" ht="15.75" hidden="false" customHeight="true" outlineLevel="0" collapsed="false">
      <c r="A46" s="93" t="n">
        <v>43110</v>
      </c>
      <c r="B46" s="125" t="str">
        <f aca="false">TEXT(A46,"mmmm")&amp;" "&amp;TEXT(A46,"yyyy")</f>
        <v>January 2018</v>
      </c>
      <c r="C46" s="18" t="s">
        <v>396</v>
      </c>
      <c r="D46" s="18" t="s">
        <v>365</v>
      </c>
      <c r="E46" s="22" t="n">
        <v>-108.91</v>
      </c>
      <c r="F46" s="18" t="s">
        <v>337</v>
      </c>
      <c r="G46" s="18" t="str">
        <f aca="false">VLOOKUP(F46,$I$2:$K$8,3,0)</f>
        <v>Dad</v>
      </c>
    </row>
    <row r="47" customFormat="false" ht="15.75" hidden="false" customHeight="true" outlineLevel="0" collapsed="false">
      <c r="A47" s="93" t="n">
        <v>43110</v>
      </c>
      <c r="B47" s="125" t="str">
        <f aca="false">TEXT(A47,"mmmm")&amp;" "&amp;TEXT(A47,"yyyy")</f>
        <v>January 2018</v>
      </c>
      <c r="C47" s="18" t="s">
        <v>356</v>
      </c>
      <c r="D47" s="18" t="s">
        <v>357</v>
      </c>
      <c r="E47" s="22" t="n">
        <v>-1903</v>
      </c>
      <c r="F47" s="18" t="s">
        <v>331</v>
      </c>
      <c r="G47" s="18" t="str">
        <f aca="false">VLOOKUP(F47,$I$2:$K$8,3,0)</f>
        <v>Family</v>
      </c>
    </row>
    <row r="48" customFormat="false" ht="15.75" hidden="false" customHeight="true" outlineLevel="0" collapsed="false">
      <c r="A48" s="93" t="n">
        <v>43110</v>
      </c>
      <c r="B48" s="125" t="str">
        <f aca="false">TEXT(A48,"mmmm")&amp;" "&amp;TEXT(A48,"yyyy")</f>
        <v>January 2018</v>
      </c>
      <c r="C48" s="18" t="s">
        <v>359</v>
      </c>
      <c r="D48" s="18" t="s">
        <v>359</v>
      </c>
      <c r="E48" s="94" t="n">
        <v>5544</v>
      </c>
      <c r="F48" s="18" t="s">
        <v>331</v>
      </c>
      <c r="G48" s="18" t="str">
        <f aca="false">VLOOKUP(F48,$I$2:$K$8,3,0)</f>
        <v>Family</v>
      </c>
    </row>
    <row r="49" customFormat="false" ht="15.75" hidden="false" customHeight="true" outlineLevel="0" collapsed="false">
      <c r="A49" s="93" t="n">
        <v>43110</v>
      </c>
      <c r="B49" s="125" t="str">
        <f aca="false">TEXT(A49,"mmmm")&amp;" "&amp;TEXT(A49,"yyyy")</f>
        <v>January 2018</v>
      </c>
      <c r="C49" s="18" t="s">
        <v>360</v>
      </c>
      <c r="D49" s="18" t="s">
        <v>361</v>
      </c>
      <c r="E49" s="22" t="n">
        <v>-16.18</v>
      </c>
      <c r="F49" s="18" t="s">
        <v>342</v>
      </c>
      <c r="G49" s="18" t="str">
        <f aca="false">VLOOKUP(F49,$I$2:$K$8,3,0)</f>
        <v>Dad</v>
      </c>
    </row>
    <row r="50" customFormat="false" ht="15.75" hidden="false" customHeight="true" outlineLevel="0" collapsed="false">
      <c r="A50" s="93" t="n">
        <v>43109</v>
      </c>
      <c r="B50" s="125" t="str">
        <f aca="false">TEXT(A50,"mmmm")&amp;" "&amp;TEXT(A50,"yyyy")</f>
        <v>January 2018</v>
      </c>
      <c r="C50" s="18" t="s">
        <v>397</v>
      </c>
      <c r="D50" s="18" t="s">
        <v>345</v>
      </c>
      <c r="E50" s="22" t="n">
        <v>-513.97</v>
      </c>
      <c r="F50" s="18" t="s">
        <v>347</v>
      </c>
      <c r="G50" s="18" t="str">
        <f aca="false">VLOOKUP(F50,$I$2:$K$8,3,0)</f>
        <v>Mom</v>
      </c>
    </row>
    <row r="51" customFormat="false" ht="15.75" hidden="false" customHeight="true" outlineLevel="0" collapsed="false">
      <c r="A51" s="93" t="n">
        <v>43109</v>
      </c>
      <c r="B51" s="125" t="str">
        <f aca="false">TEXT(A51,"mmmm")&amp;" "&amp;TEXT(A51,"yyyy")</f>
        <v>January 2018</v>
      </c>
      <c r="C51" s="18" t="s">
        <v>398</v>
      </c>
      <c r="D51" s="18" t="s">
        <v>399</v>
      </c>
      <c r="E51" s="22" t="n">
        <v>-50</v>
      </c>
      <c r="F51" s="18" t="s">
        <v>347</v>
      </c>
      <c r="G51" s="18" t="str">
        <f aca="false">VLOOKUP(F51,$I$2:$K$8,3,0)</f>
        <v>Mom</v>
      </c>
    </row>
    <row r="52" customFormat="false" ht="15.75" hidden="false" customHeight="true" outlineLevel="0" collapsed="false">
      <c r="A52" s="93" t="n">
        <v>43108</v>
      </c>
      <c r="B52" s="125" t="str">
        <f aca="false">TEXT(A52,"mmmm")&amp;" "&amp;TEXT(A52,"yyyy")</f>
        <v>January 2018</v>
      </c>
      <c r="C52" s="18" t="s">
        <v>400</v>
      </c>
      <c r="D52" s="18" t="s">
        <v>365</v>
      </c>
      <c r="E52" s="22" t="n">
        <v>-36.76</v>
      </c>
      <c r="F52" s="18" t="s">
        <v>337</v>
      </c>
      <c r="G52" s="18" t="str">
        <f aca="false">VLOOKUP(F52,$I$2:$K$8,3,0)</f>
        <v>Dad</v>
      </c>
    </row>
    <row r="53" customFormat="false" ht="15.75" hidden="false" customHeight="true" outlineLevel="0" collapsed="false">
      <c r="A53" s="93" t="n">
        <v>43107</v>
      </c>
      <c r="B53" s="125" t="str">
        <f aca="false">TEXT(A53,"mmmm")&amp;" "&amp;TEXT(A53,"yyyy")</f>
        <v>January 2018</v>
      </c>
      <c r="C53" s="18" t="s">
        <v>401</v>
      </c>
      <c r="D53" s="18" t="s">
        <v>363</v>
      </c>
      <c r="E53" s="22" t="n">
        <v>-35.34</v>
      </c>
      <c r="F53" s="18" t="s">
        <v>347</v>
      </c>
      <c r="G53" s="18" t="str">
        <f aca="false">VLOOKUP(F53,$I$2:$K$8,3,0)</f>
        <v>Mom</v>
      </c>
    </row>
    <row r="54" customFormat="false" ht="15.75" hidden="false" customHeight="true" outlineLevel="0" collapsed="false">
      <c r="A54" s="93" t="n">
        <v>43106</v>
      </c>
      <c r="B54" s="125" t="str">
        <f aca="false">TEXT(A54,"mmmm")&amp;" "&amp;TEXT(A54,"yyyy")</f>
        <v>January 2018</v>
      </c>
      <c r="C54" s="18" t="s">
        <v>374</v>
      </c>
      <c r="D54" s="18" t="s">
        <v>341</v>
      </c>
      <c r="E54" s="22" t="n">
        <v>-19.67</v>
      </c>
      <c r="F54" s="18" t="s">
        <v>337</v>
      </c>
      <c r="G54" s="18" t="str">
        <f aca="false">VLOOKUP(F54,$I$2:$K$8,3,0)</f>
        <v>Dad</v>
      </c>
    </row>
    <row r="55" customFormat="false" ht="15.75" hidden="false" customHeight="true" outlineLevel="0" collapsed="false">
      <c r="A55" s="93" t="n">
        <v>43106</v>
      </c>
      <c r="B55" s="125" t="str">
        <f aca="false">TEXT(A55,"mmmm")&amp;" "&amp;TEXT(A55,"yyyy")</f>
        <v>January 2018</v>
      </c>
      <c r="C55" s="18" t="s">
        <v>373</v>
      </c>
      <c r="D55" s="18" t="s">
        <v>341</v>
      </c>
      <c r="E55" s="22" t="n">
        <v>-48.74</v>
      </c>
      <c r="F55" s="18" t="s">
        <v>337</v>
      </c>
      <c r="G55" s="18" t="str">
        <f aca="false">VLOOKUP(F55,$I$2:$K$8,3,0)</f>
        <v>Dad</v>
      </c>
    </row>
    <row r="56" customFormat="false" ht="15.75" hidden="false" customHeight="true" outlineLevel="0" collapsed="false">
      <c r="A56" s="93" t="n">
        <v>43106</v>
      </c>
      <c r="B56" s="125" t="str">
        <f aca="false">TEXT(A56,"mmmm")&amp;" "&amp;TEXT(A56,"yyyy")</f>
        <v>January 2018</v>
      </c>
      <c r="C56" s="18" t="s">
        <v>370</v>
      </c>
      <c r="D56" s="18" t="s">
        <v>361</v>
      </c>
      <c r="E56" s="22" t="n">
        <v>-20</v>
      </c>
      <c r="F56" s="18" t="s">
        <v>347</v>
      </c>
      <c r="G56" s="18" t="str">
        <f aca="false">VLOOKUP(F56,$I$2:$K$8,3,0)</f>
        <v>Mom</v>
      </c>
    </row>
    <row r="57" customFormat="false" ht="15.75" hidden="false" customHeight="true" outlineLevel="0" collapsed="false">
      <c r="A57" s="93" t="n">
        <v>43105</v>
      </c>
      <c r="B57" s="125" t="str">
        <f aca="false">TEXT(A57,"mmmm")&amp;" "&amp;TEXT(A57,"yyyy")</f>
        <v>January 2018</v>
      </c>
      <c r="C57" s="18" t="s">
        <v>375</v>
      </c>
      <c r="D57" s="18" t="s">
        <v>361</v>
      </c>
      <c r="E57" s="22" t="n">
        <v>-10.81</v>
      </c>
      <c r="F57" s="18" t="s">
        <v>354</v>
      </c>
      <c r="G57" s="18" t="str">
        <f aca="false">VLOOKUP(F57,$I$2:$K$8,3,0)</f>
        <v>Mom</v>
      </c>
    </row>
    <row r="58" customFormat="false" ht="15.75" hidden="false" customHeight="true" outlineLevel="0" collapsed="false">
      <c r="A58" s="93" t="n">
        <v>43104</v>
      </c>
      <c r="B58" s="125" t="str">
        <f aca="false">TEXT(A58,"mmmm")&amp;" "&amp;TEXT(A58,"yyyy")</f>
        <v>January 2018</v>
      </c>
      <c r="C58" s="18" t="s">
        <v>364</v>
      </c>
      <c r="D58" s="18" t="s">
        <v>365</v>
      </c>
      <c r="E58" s="22" t="n">
        <v>-52.69</v>
      </c>
      <c r="F58" s="18" t="s">
        <v>337</v>
      </c>
      <c r="G58" s="18" t="str">
        <f aca="false">VLOOKUP(F58,$I$2:$K$8,3,0)</f>
        <v>Dad</v>
      </c>
    </row>
    <row r="59" customFormat="false" ht="15.75" hidden="false" customHeight="true" outlineLevel="0" collapsed="false">
      <c r="A59" s="93" t="n">
        <v>43103</v>
      </c>
      <c r="B59" s="125" t="str">
        <f aca="false">TEXT(A59,"mmmm")&amp;" "&amp;TEXT(A59,"yyyy")</f>
        <v>January 2018</v>
      </c>
      <c r="C59" s="18" t="s">
        <v>362</v>
      </c>
      <c r="D59" s="18" t="s">
        <v>363</v>
      </c>
      <c r="E59" s="22" t="n">
        <v>-12.91</v>
      </c>
      <c r="F59" s="18" t="s">
        <v>354</v>
      </c>
      <c r="G59" s="18" t="str">
        <f aca="false">VLOOKUP(F59,$I$2:$K$8,3,0)</f>
        <v>Mom</v>
      </c>
    </row>
    <row r="60" customFormat="false" ht="15.75" hidden="false" customHeight="true" outlineLevel="0" collapsed="false">
      <c r="A60" s="93" t="n">
        <v>43102</v>
      </c>
      <c r="B60" s="125" t="str">
        <f aca="false">TEXT(A60,"mmmm")&amp;" "&amp;TEXT(A60,"yyyy")</f>
        <v>January 2018</v>
      </c>
      <c r="C60" s="18" t="s">
        <v>402</v>
      </c>
      <c r="D60" s="18" t="s">
        <v>367</v>
      </c>
      <c r="E60" s="22" t="n">
        <v>-251.33</v>
      </c>
      <c r="F60" s="18" t="s">
        <v>346</v>
      </c>
      <c r="G60" s="18" t="str">
        <f aca="false">VLOOKUP(F60,$I$2:$K$8,3,0)</f>
        <v>Dad</v>
      </c>
    </row>
    <row r="61" customFormat="false" ht="15.75" hidden="false" customHeight="true" outlineLevel="0" collapsed="false">
      <c r="A61" s="93" t="n">
        <v>43101</v>
      </c>
      <c r="B61" s="125" t="str">
        <f aca="false">TEXT(A61,"mmmm")&amp;" "&amp;TEXT(A61,"yyyy")</f>
        <v>January 2018</v>
      </c>
      <c r="C61" s="18" t="s">
        <v>376</v>
      </c>
      <c r="D61" s="18" t="s">
        <v>363</v>
      </c>
      <c r="E61" s="22" t="n">
        <v>-3.56</v>
      </c>
      <c r="F61" s="18" t="s">
        <v>336</v>
      </c>
      <c r="G61" s="18" t="str">
        <f aca="false">VLOOKUP(F61,$I$2:$K$8,3,0)</f>
        <v>Daughter</v>
      </c>
    </row>
    <row r="62" customFormat="false" ht="15.75" hidden="false" customHeight="true" outlineLevel="0" collapsed="false">
      <c r="A62" s="93" t="n">
        <v>43101</v>
      </c>
      <c r="B62" s="125" t="str">
        <f aca="false">TEXT(A62,"mmmm")&amp;" "&amp;TEXT(A62,"yyyy")</f>
        <v>January 2018</v>
      </c>
      <c r="C62" s="18" t="s">
        <v>377</v>
      </c>
      <c r="D62" s="18" t="s">
        <v>378</v>
      </c>
      <c r="E62" s="22" t="n">
        <v>-322.84</v>
      </c>
      <c r="F62" s="18" t="s">
        <v>346</v>
      </c>
      <c r="G62" s="18" t="str">
        <f aca="false">VLOOKUP(F62,$I$2:$K$8,3,0)</f>
        <v>Dad</v>
      </c>
    </row>
    <row r="63" customFormat="false" ht="15.75" hidden="false" customHeight="true" outlineLevel="0" collapsed="false">
      <c r="A63" s="93" t="n">
        <v>43100</v>
      </c>
      <c r="B63" s="125" t="str">
        <f aca="false">TEXT(A63,"mmmm")&amp;" "&amp;TEXT(A63,"yyyy")</f>
        <v>December 2017</v>
      </c>
      <c r="C63" s="18" t="s">
        <v>379</v>
      </c>
      <c r="D63" s="18" t="s">
        <v>380</v>
      </c>
      <c r="E63" s="22" t="n">
        <v>-115.749670144794</v>
      </c>
      <c r="F63" s="18" t="s">
        <v>336</v>
      </c>
      <c r="G63" s="18" t="str">
        <f aca="false">VLOOKUP(F63,$I$2:$K$8,3,0)</f>
        <v>Daughter</v>
      </c>
    </row>
    <row r="64" customFormat="false" ht="15.75" hidden="false" customHeight="true" outlineLevel="0" collapsed="false">
      <c r="A64" s="93" t="n">
        <v>43099</v>
      </c>
      <c r="B64" s="125" t="str">
        <f aca="false">TEXT(A64,"mmmm")&amp;" "&amp;TEXT(A64,"yyyy")</f>
        <v>December 2017</v>
      </c>
      <c r="C64" s="18" t="s">
        <v>400</v>
      </c>
      <c r="D64" s="18" t="s">
        <v>365</v>
      </c>
      <c r="E64" s="22" t="n">
        <v>-28.6002007804448</v>
      </c>
      <c r="F64" s="18" t="s">
        <v>337</v>
      </c>
      <c r="G64" s="18" t="str">
        <f aca="false">VLOOKUP(F64,$I$2:$K$8,3,0)</f>
        <v>Dad</v>
      </c>
    </row>
    <row r="65" customFormat="false" ht="15.75" hidden="false" customHeight="true" outlineLevel="0" collapsed="false">
      <c r="A65" s="93" t="n">
        <v>43098</v>
      </c>
      <c r="B65" s="125" t="str">
        <f aca="false">TEXT(A65,"mmmm")&amp;" "&amp;TEXT(A65,"yyyy")</f>
        <v>December 2017</v>
      </c>
      <c r="C65" s="18" t="s">
        <v>401</v>
      </c>
      <c r="D65" s="18" t="s">
        <v>363</v>
      </c>
      <c r="E65" s="22" t="n">
        <v>-27.9721953508371</v>
      </c>
      <c r="F65" s="18" t="s">
        <v>347</v>
      </c>
      <c r="G65" s="18" t="str">
        <f aca="false">VLOOKUP(F65,$I$2:$K$8,3,0)</f>
        <v>Mom</v>
      </c>
    </row>
    <row r="66" customFormat="false" ht="15.75" hidden="false" customHeight="true" outlineLevel="0" collapsed="false">
      <c r="A66" s="93" t="n">
        <v>43097</v>
      </c>
      <c r="B66" s="125" t="str">
        <f aca="false">TEXT(A66,"mmmm")&amp;" "&amp;TEXT(A66,"yyyy")</f>
        <v>December 2017</v>
      </c>
      <c r="C66" s="18" t="s">
        <v>386</v>
      </c>
      <c r="D66" s="18" t="s">
        <v>387</v>
      </c>
      <c r="E66" s="22" t="n">
        <v>-621.173148473883</v>
      </c>
      <c r="F66" s="18" t="s">
        <v>331</v>
      </c>
      <c r="G66" s="18" t="str">
        <f aca="false">VLOOKUP(F66,$I$2:$K$8,3,0)</f>
        <v>Family</v>
      </c>
    </row>
    <row r="67" customFormat="false" ht="15.75" hidden="false" customHeight="true" outlineLevel="0" collapsed="false">
      <c r="A67" s="93" t="n">
        <v>43096</v>
      </c>
      <c r="B67" s="125" t="str">
        <f aca="false">TEXT(A67,"mmmm")&amp;" "&amp;TEXT(A67,"yyyy")</f>
        <v>December 2017</v>
      </c>
      <c r="C67" s="18" t="s">
        <v>403</v>
      </c>
      <c r="D67" s="18" t="s">
        <v>330</v>
      </c>
      <c r="E67" s="22" t="n">
        <v>-300</v>
      </c>
      <c r="F67" s="18" t="s">
        <v>347</v>
      </c>
      <c r="G67" s="18" t="str">
        <f aca="false">VLOOKUP(F67,$I$2:$K$8,3,0)</f>
        <v>Mom</v>
      </c>
    </row>
    <row r="68" customFormat="false" ht="15.75" hidden="false" customHeight="true" outlineLevel="0" collapsed="false">
      <c r="A68" s="93" t="n">
        <v>43095</v>
      </c>
      <c r="B68" s="125" t="str">
        <f aca="false">TEXT(A68,"mmmm")&amp;" "&amp;TEXT(A68,"yyyy")</f>
        <v>December 2017</v>
      </c>
      <c r="C68" s="18" t="s">
        <v>383</v>
      </c>
      <c r="D68" s="18" t="s">
        <v>361</v>
      </c>
      <c r="E68" s="22" t="n">
        <v>-6.8722120371701</v>
      </c>
      <c r="F68" s="18" t="s">
        <v>354</v>
      </c>
      <c r="G68" s="18" t="str">
        <f aca="false">VLOOKUP(F68,$I$2:$K$8,3,0)</f>
        <v>Mom</v>
      </c>
    </row>
    <row r="69" customFormat="false" ht="15.75" hidden="false" customHeight="true" outlineLevel="0" collapsed="false">
      <c r="A69" s="93" t="n">
        <v>43094</v>
      </c>
      <c r="B69" s="125" t="str">
        <f aca="false">TEXT(A69,"mmmm")&amp;" "&amp;TEXT(A69,"yyyy")</f>
        <v>December 2017</v>
      </c>
      <c r="C69" s="18" t="s">
        <v>388</v>
      </c>
      <c r="D69" s="18" t="s">
        <v>365</v>
      </c>
      <c r="E69" s="22" t="n">
        <v>-14.6326806880597</v>
      </c>
      <c r="F69" s="18" t="s">
        <v>337</v>
      </c>
      <c r="G69" s="18" t="str">
        <f aca="false">VLOOKUP(F69,$I$2:$K$8,3,0)</f>
        <v>Dad</v>
      </c>
    </row>
    <row r="70" customFormat="false" ht="15.75" hidden="false" customHeight="true" outlineLevel="0" collapsed="false">
      <c r="A70" s="93" t="n">
        <v>43093</v>
      </c>
      <c r="B70" s="125" t="str">
        <f aca="false">TEXT(A70,"mmmm")&amp;" "&amp;TEXT(A70,"yyyy")</f>
        <v>December 2017</v>
      </c>
      <c r="C70" s="18" t="s">
        <v>389</v>
      </c>
      <c r="D70" s="18" t="s">
        <v>390</v>
      </c>
      <c r="E70" s="94" t="n">
        <v>653.587855184428</v>
      </c>
      <c r="F70" s="18" t="s">
        <v>331</v>
      </c>
      <c r="G70" s="18" t="str">
        <f aca="false">VLOOKUP(F70,$I$2:$K$8,3,0)</f>
        <v>Family</v>
      </c>
    </row>
    <row r="71" customFormat="false" ht="15.75" hidden="false" customHeight="true" outlineLevel="0" collapsed="false">
      <c r="A71" s="93" t="n">
        <v>43092</v>
      </c>
      <c r="B71" s="125" t="str">
        <f aca="false">TEXT(A71,"mmmm")&amp;" "&amp;TEXT(A71,"yyyy")</f>
        <v>December 2017</v>
      </c>
      <c r="C71" s="18" t="s">
        <v>391</v>
      </c>
      <c r="D71" s="18" t="s">
        <v>363</v>
      </c>
      <c r="E71" s="22" t="n">
        <v>-6.18155654415109</v>
      </c>
      <c r="F71" s="18" t="s">
        <v>354</v>
      </c>
      <c r="G71" s="18" t="str">
        <f aca="false">VLOOKUP(F71,$I$2:$K$8,3,0)</f>
        <v>Mom</v>
      </c>
    </row>
    <row r="72" customFormat="false" ht="15.75" hidden="false" customHeight="true" outlineLevel="0" collapsed="false">
      <c r="A72" s="93" t="n">
        <v>43092</v>
      </c>
      <c r="B72" s="125" t="str">
        <f aca="false">TEXT(A72,"mmmm")&amp;" "&amp;TEXT(A72,"yyyy")</f>
        <v>December 2017</v>
      </c>
      <c r="C72" s="18" t="s">
        <v>392</v>
      </c>
      <c r="D72" s="18" t="s">
        <v>363</v>
      </c>
      <c r="E72" s="22" t="n">
        <v>-15.9568491553087</v>
      </c>
      <c r="F72" s="18" t="s">
        <v>346</v>
      </c>
      <c r="G72" s="18" t="str">
        <f aca="false">VLOOKUP(F72,$I$2:$K$8,3,0)</f>
        <v>Dad</v>
      </c>
    </row>
    <row r="73" customFormat="false" ht="15.75" hidden="false" customHeight="true" outlineLevel="0" collapsed="false">
      <c r="A73" s="93" t="n">
        <v>43091</v>
      </c>
      <c r="B73" s="125" t="str">
        <f aca="false">TEXT(A73,"mmmm")&amp;" "&amp;TEXT(A73,"yyyy")</f>
        <v>December 2017</v>
      </c>
      <c r="C73" s="18" t="s">
        <v>340</v>
      </c>
      <c r="D73" s="18" t="s">
        <v>341</v>
      </c>
      <c r="E73" s="22" t="n">
        <v>-25.1721984902669</v>
      </c>
      <c r="F73" s="18" t="s">
        <v>337</v>
      </c>
      <c r="G73" s="18" t="str">
        <f aca="false">VLOOKUP(F73,$I$2:$K$8,3,0)</f>
        <v>Dad</v>
      </c>
    </row>
    <row r="74" customFormat="false" ht="15.75" hidden="false" customHeight="true" outlineLevel="0" collapsed="false">
      <c r="A74" s="93" t="n">
        <v>43091</v>
      </c>
      <c r="B74" s="125" t="str">
        <f aca="false">TEXT(A74,"mmmm")&amp;" "&amp;TEXT(A74,"yyyy")</f>
        <v>December 2017</v>
      </c>
      <c r="C74" s="18" t="s">
        <v>344</v>
      </c>
      <c r="D74" s="18" t="s">
        <v>384</v>
      </c>
      <c r="E74" s="22" t="n">
        <v>-50.3485749495957</v>
      </c>
      <c r="F74" s="18" t="s">
        <v>346</v>
      </c>
      <c r="G74" s="18" t="str">
        <f aca="false">VLOOKUP(F74,$I$2:$K$8,3,0)</f>
        <v>Dad</v>
      </c>
    </row>
    <row r="75" customFormat="false" ht="15.75" hidden="false" customHeight="true" outlineLevel="0" collapsed="false">
      <c r="A75" s="93" t="n">
        <v>43090</v>
      </c>
      <c r="B75" s="125" t="str">
        <f aca="false">TEXT(A75,"mmmm")&amp;" "&amp;TEXT(A75,"yyyy")</f>
        <v>December 2017</v>
      </c>
      <c r="C75" s="18" t="s">
        <v>397</v>
      </c>
      <c r="D75" s="18" t="s">
        <v>345</v>
      </c>
      <c r="E75" s="22" t="n">
        <v>-488.955104285976</v>
      </c>
      <c r="F75" s="18" t="s">
        <v>347</v>
      </c>
      <c r="G75" s="18" t="str">
        <f aca="false">VLOOKUP(F75,$I$2:$K$8,3,0)</f>
        <v>Mom</v>
      </c>
    </row>
    <row r="76" customFormat="false" ht="15.75" hidden="false" customHeight="true" outlineLevel="0" collapsed="false">
      <c r="A76" s="93" t="n">
        <v>43089</v>
      </c>
      <c r="B76" s="125" t="str">
        <f aca="false">TEXT(A76,"mmmm")&amp;" "&amp;TEXT(A76,"yyyy")</f>
        <v>December 2017</v>
      </c>
      <c r="C76" s="18" t="s">
        <v>350</v>
      </c>
      <c r="D76" s="18" t="s">
        <v>341</v>
      </c>
      <c r="E76" s="22" t="n">
        <v>-260.367266356995</v>
      </c>
      <c r="F76" s="18" t="s">
        <v>346</v>
      </c>
      <c r="G76" s="18" t="str">
        <f aca="false">VLOOKUP(F76,$I$2:$K$8,3,0)</f>
        <v>Dad</v>
      </c>
    </row>
    <row r="77" customFormat="false" ht="15.75" hidden="false" customHeight="true" outlineLevel="0" collapsed="false">
      <c r="A77" s="93" t="n">
        <v>43088</v>
      </c>
      <c r="B77" s="125" t="str">
        <f aca="false">TEXT(A77,"mmmm")&amp;" "&amp;TEXT(A77,"yyyy")</f>
        <v>December 2017</v>
      </c>
      <c r="C77" s="18" t="s">
        <v>353</v>
      </c>
      <c r="D77" s="18" t="s">
        <v>345</v>
      </c>
      <c r="E77" s="22" t="n">
        <v>-16.4889641885548</v>
      </c>
      <c r="F77" s="18" t="s">
        <v>342</v>
      </c>
      <c r="G77" s="18" t="str">
        <f aca="false">VLOOKUP(F77,$I$2:$K$8,3,0)</f>
        <v>Dad</v>
      </c>
    </row>
    <row r="78" customFormat="false" ht="15.75" hidden="false" customHeight="true" outlineLevel="0" collapsed="false">
      <c r="A78" s="93" t="n">
        <v>43086</v>
      </c>
      <c r="B78" s="125" t="str">
        <f aca="false">TEXT(A78,"mmmm")&amp;" "&amp;TEXT(A78,"yyyy")</f>
        <v>December 2017</v>
      </c>
      <c r="C78" s="18" t="s">
        <v>364</v>
      </c>
      <c r="D78" s="18" t="s">
        <v>365</v>
      </c>
      <c r="E78" s="22" t="n">
        <v>-27.183768951838</v>
      </c>
      <c r="F78" s="18" t="s">
        <v>337</v>
      </c>
      <c r="G78" s="18" t="str">
        <f aca="false">VLOOKUP(F78,$I$2:$K$8,3,0)</f>
        <v>Dad</v>
      </c>
    </row>
    <row r="79" customFormat="false" ht="15.75" hidden="false" customHeight="true" outlineLevel="0" collapsed="false">
      <c r="A79" s="93" t="n">
        <v>43085</v>
      </c>
      <c r="B79" s="125" t="str">
        <f aca="false">TEXT(A79,"mmmm")&amp;" "&amp;TEXT(A79,"yyyy")</f>
        <v>December 2017</v>
      </c>
      <c r="C79" s="18" t="s">
        <v>404</v>
      </c>
      <c r="D79" s="18" t="s">
        <v>330</v>
      </c>
      <c r="E79" s="22" t="n">
        <v>-300</v>
      </c>
      <c r="F79" s="18" t="s">
        <v>331</v>
      </c>
      <c r="G79" s="18" t="str">
        <f aca="false">VLOOKUP(F79,$I$2:$K$8,3,0)</f>
        <v>Family</v>
      </c>
    </row>
    <row r="80" customFormat="false" ht="15.75" hidden="false" customHeight="true" outlineLevel="0" collapsed="false">
      <c r="A80" s="93" t="n">
        <v>43084</v>
      </c>
      <c r="B80" s="125" t="str">
        <f aca="false">TEXT(A80,"mmmm")&amp;" "&amp;TEXT(A80,"yyyy")</f>
        <v>December 2017</v>
      </c>
      <c r="C80" s="18" t="s">
        <v>371</v>
      </c>
      <c r="D80" s="18" t="s">
        <v>361</v>
      </c>
      <c r="E80" s="22" t="n">
        <v>-34.21658162443</v>
      </c>
      <c r="F80" s="18" t="s">
        <v>346</v>
      </c>
      <c r="G80" s="18" t="str">
        <f aca="false">VLOOKUP(F80,$I$2:$K$8,3,0)</f>
        <v>Dad</v>
      </c>
    </row>
    <row r="81" customFormat="false" ht="15.75" hidden="false" customHeight="true" outlineLevel="0" collapsed="false">
      <c r="A81" s="93" t="n">
        <v>43083</v>
      </c>
      <c r="B81" s="125" t="str">
        <f aca="false">TEXT(A81,"mmmm")&amp;" "&amp;TEXT(A81,"yyyy")</f>
        <v>December 2017</v>
      </c>
      <c r="C81" s="18" t="s">
        <v>372</v>
      </c>
      <c r="D81" s="18" t="s">
        <v>341</v>
      </c>
      <c r="E81" s="22" t="n">
        <v>-25.7531140333433</v>
      </c>
      <c r="F81" s="18" t="s">
        <v>337</v>
      </c>
      <c r="G81" s="18" t="str">
        <f aca="false">VLOOKUP(F81,$I$2:$K$8,3,0)</f>
        <v>Dad</v>
      </c>
    </row>
    <row r="82" customFormat="false" ht="15.75" hidden="false" customHeight="true" outlineLevel="0" collapsed="false">
      <c r="A82" s="93" t="n">
        <v>43082</v>
      </c>
      <c r="B82" s="125" t="str">
        <f aca="false">TEXT(A82,"mmmm")&amp;" "&amp;TEXT(A82,"yyyy")</f>
        <v>December 2017</v>
      </c>
      <c r="C82" s="18" t="s">
        <v>373</v>
      </c>
      <c r="D82" s="18" t="s">
        <v>341</v>
      </c>
      <c r="E82" s="22" t="n">
        <v>-44.8137903005066</v>
      </c>
      <c r="F82" s="18" t="s">
        <v>337</v>
      </c>
      <c r="G82" s="18" t="str">
        <f aca="false">VLOOKUP(F82,$I$2:$K$8,3,0)</f>
        <v>Dad</v>
      </c>
    </row>
    <row r="83" customFormat="false" ht="15.75" hidden="false" customHeight="true" outlineLevel="0" collapsed="false">
      <c r="A83" s="93" t="n">
        <v>43082</v>
      </c>
      <c r="B83" s="125" t="str">
        <f aca="false">TEXT(A83,"mmmm")&amp;" "&amp;TEXT(A83,"yyyy")</f>
        <v>December 2017</v>
      </c>
      <c r="C83" s="18" t="s">
        <v>393</v>
      </c>
      <c r="D83" s="18" t="s">
        <v>253</v>
      </c>
      <c r="E83" s="22" t="n">
        <v>-102.850232214211</v>
      </c>
      <c r="F83" s="18" t="s">
        <v>347</v>
      </c>
      <c r="G83" s="18" t="str">
        <f aca="false">VLOOKUP(F83,$I$2:$K$8,3,0)</f>
        <v>Mom</v>
      </c>
    </row>
    <row r="84" customFormat="false" ht="15.75" hidden="false" customHeight="true" outlineLevel="0" collapsed="false">
      <c r="A84" s="93" t="n">
        <v>43081</v>
      </c>
      <c r="B84" s="125" t="str">
        <f aca="false">TEXT(A84,"mmmm")&amp;" "&amp;TEXT(A84,"yyyy")</f>
        <v>December 2017</v>
      </c>
      <c r="C84" s="18" t="s">
        <v>374</v>
      </c>
      <c r="D84" s="18" t="s">
        <v>341</v>
      </c>
      <c r="E84" s="22" t="n">
        <v>-13.7722334331917</v>
      </c>
      <c r="F84" s="18" t="s">
        <v>337</v>
      </c>
      <c r="G84" s="18" t="str">
        <f aca="false">VLOOKUP(F84,$I$2:$K$8,3,0)</f>
        <v>Dad</v>
      </c>
    </row>
    <row r="85" customFormat="false" ht="15.75" hidden="false" customHeight="true" outlineLevel="0" collapsed="false">
      <c r="A85" s="93" t="n">
        <v>43080</v>
      </c>
      <c r="B85" s="125" t="str">
        <f aca="false">TEXT(A85,"mmmm")&amp;" "&amp;TEXT(A85,"yyyy")</f>
        <v>December 2017</v>
      </c>
      <c r="C85" s="18" t="s">
        <v>334</v>
      </c>
      <c r="D85" s="18" t="s">
        <v>363</v>
      </c>
      <c r="E85" s="22" t="n">
        <v>-10.2646519621905</v>
      </c>
      <c r="F85" s="18" t="s">
        <v>336</v>
      </c>
      <c r="G85" s="18" t="str">
        <f aca="false">VLOOKUP(F85,$I$2:$K$8,3,0)</f>
        <v>Daughter</v>
      </c>
    </row>
    <row r="86" customFormat="false" ht="15.75" hidden="false" customHeight="true" outlineLevel="0" collapsed="false">
      <c r="A86" s="93" t="n">
        <v>43080</v>
      </c>
      <c r="B86" s="125" t="str">
        <f aca="false">TEXT(A86,"mmmm")&amp;" "&amp;TEXT(A86,"yyyy")</f>
        <v>December 2017</v>
      </c>
      <c r="C86" s="18" t="s">
        <v>375</v>
      </c>
      <c r="D86" s="18" t="s">
        <v>361</v>
      </c>
      <c r="E86" s="22" t="n">
        <v>-9.71460329236123</v>
      </c>
      <c r="F86" s="18" t="s">
        <v>354</v>
      </c>
      <c r="G86" s="18" t="str">
        <f aca="false">VLOOKUP(F86,$I$2:$K$8,3,0)</f>
        <v>Mom</v>
      </c>
    </row>
    <row r="87" customFormat="false" ht="15.75" hidden="false" customHeight="true" outlineLevel="0" collapsed="false">
      <c r="A87" s="93" t="n">
        <v>43079</v>
      </c>
      <c r="B87" s="125" t="str">
        <f aca="false">TEXT(A87,"mmmm")&amp;" "&amp;TEXT(A87,"yyyy")</f>
        <v>December 2017</v>
      </c>
      <c r="C87" s="18" t="s">
        <v>362</v>
      </c>
      <c r="D87" s="18" t="s">
        <v>363</v>
      </c>
      <c r="E87" s="22" t="n">
        <v>-11.7334511407849</v>
      </c>
      <c r="F87" s="18" t="s">
        <v>354</v>
      </c>
      <c r="G87" s="18" t="str">
        <f aca="false">VLOOKUP(F87,$I$2:$K$8,3,0)</f>
        <v>Mom</v>
      </c>
    </row>
    <row r="88" customFormat="false" ht="15.75" hidden="false" customHeight="true" outlineLevel="0" collapsed="false">
      <c r="A88" s="93" t="n">
        <v>43079</v>
      </c>
      <c r="B88" s="125" t="str">
        <f aca="false">TEXT(A88,"mmmm")&amp;" "&amp;TEXT(A88,"yyyy")</f>
        <v>December 2017</v>
      </c>
      <c r="C88" s="18" t="s">
        <v>356</v>
      </c>
      <c r="D88" s="18" t="s">
        <v>357</v>
      </c>
      <c r="E88" s="22" t="n">
        <v>-1903</v>
      </c>
      <c r="F88" s="18" t="s">
        <v>331</v>
      </c>
      <c r="G88" s="18" t="str">
        <f aca="false">VLOOKUP(F88,$I$2:$K$8,3,0)</f>
        <v>Family</v>
      </c>
    </row>
    <row r="89" customFormat="false" ht="15.75" hidden="false" customHeight="true" outlineLevel="0" collapsed="false">
      <c r="A89" s="93" t="n">
        <v>43079</v>
      </c>
      <c r="B89" s="125" t="str">
        <f aca="false">TEXT(A89,"mmmm")&amp;" "&amp;TEXT(A89,"yyyy")</f>
        <v>December 2017</v>
      </c>
      <c r="C89" s="18" t="s">
        <v>359</v>
      </c>
      <c r="D89" s="18" t="s">
        <v>359</v>
      </c>
      <c r="E89" s="94" t="n">
        <v>5544</v>
      </c>
      <c r="F89" s="18" t="s">
        <v>331</v>
      </c>
      <c r="G89" s="18" t="str">
        <f aca="false">VLOOKUP(F89,$I$2:$K$8,3,0)</f>
        <v>Family</v>
      </c>
    </row>
    <row r="90" customFormat="false" ht="15.75" hidden="false" customHeight="true" outlineLevel="0" collapsed="false">
      <c r="A90" s="93" t="n">
        <v>43079</v>
      </c>
      <c r="B90" s="125" t="str">
        <f aca="false">TEXT(A90,"mmmm")&amp;" "&amp;TEXT(A90,"yyyy")</f>
        <v>December 2017</v>
      </c>
      <c r="C90" s="18" t="s">
        <v>360</v>
      </c>
      <c r="D90" s="18" t="s">
        <v>361</v>
      </c>
      <c r="E90" s="22" t="n">
        <v>-15.1191782346075</v>
      </c>
      <c r="F90" s="18" t="s">
        <v>342</v>
      </c>
      <c r="G90" s="18" t="str">
        <f aca="false">VLOOKUP(F90,$I$2:$K$8,3,0)</f>
        <v>Dad</v>
      </c>
    </row>
    <row r="91" customFormat="false" ht="15.75" hidden="false" customHeight="true" outlineLevel="0" collapsed="false">
      <c r="A91" s="93" t="n">
        <v>43078</v>
      </c>
      <c r="B91" s="125" t="str">
        <f aca="false">TEXT(A91,"mmmm")&amp;" "&amp;TEXT(A91,"yyyy")</f>
        <v>December 2017</v>
      </c>
      <c r="C91" s="18" t="s">
        <v>405</v>
      </c>
      <c r="D91" s="18" t="s">
        <v>367</v>
      </c>
      <c r="E91" s="22" t="n">
        <v>-249.680572999212</v>
      </c>
      <c r="F91" s="18" t="s">
        <v>346</v>
      </c>
      <c r="G91" s="18" t="str">
        <f aca="false">VLOOKUP(F91,$I$2:$K$8,3,0)</f>
        <v>Dad</v>
      </c>
    </row>
    <row r="92" customFormat="false" ht="15.75" hidden="false" customHeight="true" outlineLevel="0" collapsed="false">
      <c r="A92" s="93" t="n">
        <v>43077</v>
      </c>
      <c r="B92" s="125" t="str">
        <f aca="false">TEXT(A92,"mmmm")&amp;" "&amp;TEXT(A92,"yyyy")</f>
        <v>December 2017</v>
      </c>
      <c r="C92" s="18" t="s">
        <v>368</v>
      </c>
      <c r="D92" s="18" t="s">
        <v>361</v>
      </c>
      <c r="E92" s="22" t="n">
        <v>-2.07574591566423</v>
      </c>
      <c r="F92" s="18" t="s">
        <v>347</v>
      </c>
      <c r="G92" s="18" t="str">
        <f aca="false">VLOOKUP(F92,$I$2:$K$8,3,0)</f>
        <v>Mom</v>
      </c>
    </row>
    <row r="93" customFormat="false" ht="15.75" hidden="false" customHeight="true" outlineLevel="0" collapsed="false">
      <c r="A93" s="93" t="n">
        <v>43076</v>
      </c>
      <c r="B93" s="125" t="str">
        <f aca="false">TEXT(A93,"mmmm")&amp;" "&amp;TEXT(A93,"yyyy")</f>
        <v>December 2017</v>
      </c>
      <c r="C93" s="18" t="s">
        <v>369</v>
      </c>
      <c r="D93" s="18" t="s">
        <v>363</v>
      </c>
      <c r="E93" s="22" t="n">
        <v>-16.0668401684235</v>
      </c>
      <c r="F93" s="18" t="s">
        <v>337</v>
      </c>
      <c r="G93" s="18" t="str">
        <f aca="false">VLOOKUP(F93,$I$2:$K$8,3,0)</f>
        <v>Dad</v>
      </c>
    </row>
    <row r="94" customFormat="false" ht="15.75" hidden="false" customHeight="true" outlineLevel="0" collapsed="false">
      <c r="A94" s="93" t="n">
        <v>43075</v>
      </c>
      <c r="B94" s="125" t="str">
        <f aca="false">TEXT(A94,"mmmm")&amp;" "&amp;TEXT(A94,"yyyy")</f>
        <v>December 2017</v>
      </c>
      <c r="C94" s="18" t="s">
        <v>382</v>
      </c>
      <c r="D94" s="18" t="s">
        <v>365</v>
      </c>
      <c r="E94" s="22" t="n">
        <v>-68.5153748897434</v>
      </c>
      <c r="F94" s="18" t="s">
        <v>337</v>
      </c>
      <c r="G94" s="18" t="str">
        <f aca="false">VLOOKUP(F94,$I$2:$K$8,3,0)</f>
        <v>Dad</v>
      </c>
    </row>
    <row r="95" customFormat="false" ht="15.75" hidden="false" customHeight="true" outlineLevel="0" collapsed="false">
      <c r="A95" s="93" t="n">
        <v>43075</v>
      </c>
      <c r="B95" s="125" t="str">
        <f aca="false">TEXT(A95,"mmmm")&amp;" "&amp;TEXT(A95,"yyyy")</f>
        <v>December 2017</v>
      </c>
      <c r="C95" s="18" t="s">
        <v>370</v>
      </c>
      <c r="D95" s="18" t="s">
        <v>361</v>
      </c>
      <c r="E95" s="22" t="n">
        <v>-18.1213271259379</v>
      </c>
      <c r="F95" s="18" t="s">
        <v>347</v>
      </c>
      <c r="G95" s="18" t="str">
        <f aca="false">VLOOKUP(F95,$I$2:$K$8,3,0)</f>
        <v>Mom</v>
      </c>
    </row>
    <row r="96" customFormat="false" ht="15.75" hidden="false" customHeight="true" outlineLevel="0" collapsed="false">
      <c r="A96" s="93" t="n">
        <v>43074</v>
      </c>
      <c r="B96" s="125" t="str">
        <f aca="false">TEXT(A96,"mmmm")&amp;" "&amp;TEXT(A96,"yyyy")</f>
        <v>December 2017</v>
      </c>
      <c r="C96" s="18" t="s">
        <v>394</v>
      </c>
      <c r="D96" s="18" t="s">
        <v>253</v>
      </c>
      <c r="E96" s="22" t="n">
        <v>-24.4227222788852</v>
      </c>
      <c r="F96" s="18" t="s">
        <v>347</v>
      </c>
      <c r="G96" s="18" t="str">
        <f aca="false">VLOOKUP(F96,$I$2:$K$8,3,0)</f>
        <v>Mom</v>
      </c>
    </row>
    <row r="97" customFormat="false" ht="15.75" hidden="false" customHeight="true" outlineLevel="0" collapsed="false">
      <c r="A97" s="93" t="n">
        <v>43073</v>
      </c>
      <c r="B97" s="125" t="str">
        <f aca="false">TEXT(A97,"mmmm")&amp;" "&amp;TEXT(A97,"yyyy")</f>
        <v>December 2017</v>
      </c>
      <c r="C97" s="18" t="s">
        <v>396</v>
      </c>
      <c r="D97" s="18" t="s">
        <v>365</v>
      </c>
      <c r="E97" s="22" t="n">
        <v>-107.759329549434</v>
      </c>
      <c r="F97" s="18" t="s">
        <v>337</v>
      </c>
      <c r="G97" s="18" t="str">
        <f aca="false">VLOOKUP(F97,$I$2:$K$8,3,0)</f>
        <v>Dad</v>
      </c>
    </row>
    <row r="98" customFormat="false" ht="15.75" hidden="false" customHeight="true" outlineLevel="0" collapsed="false">
      <c r="A98" s="93" t="n">
        <v>43072</v>
      </c>
      <c r="B98" s="125" t="str">
        <f aca="false">TEXT(A98,"mmmm")&amp;" "&amp;TEXT(A98,"yyyy")</f>
        <v>December 2017</v>
      </c>
      <c r="C98" s="18" t="s">
        <v>395</v>
      </c>
      <c r="D98" s="18" t="s">
        <v>363</v>
      </c>
      <c r="E98" s="22" t="n">
        <v>-60.2058915881025</v>
      </c>
      <c r="F98" s="18" t="s">
        <v>354</v>
      </c>
      <c r="G98" s="18" t="str">
        <f aca="false">VLOOKUP(F98,$I$2:$K$8,3,0)</f>
        <v>Mom</v>
      </c>
    </row>
    <row r="99" customFormat="false" ht="15.75" hidden="false" customHeight="true" outlineLevel="0" collapsed="false">
      <c r="A99" s="93" t="n">
        <v>43072</v>
      </c>
      <c r="B99" s="125" t="str">
        <f aca="false">TEXT(A99,"mmmm")&amp;" "&amp;TEXT(A99,"yyyy")</f>
        <v>December 2017</v>
      </c>
      <c r="C99" s="18" t="s">
        <v>398</v>
      </c>
      <c r="D99" s="18" t="s">
        <v>399</v>
      </c>
      <c r="E99" s="22" t="n">
        <v>-25.4095327024153</v>
      </c>
      <c r="F99" s="18" t="s">
        <v>354</v>
      </c>
      <c r="G99" s="18" t="str">
        <f aca="false">VLOOKUP(F99,$I$2:$K$8,3,0)</f>
        <v>Mom</v>
      </c>
    </row>
    <row r="100" customFormat="false" ht="15.75" hidden="false" customHeight="true" outlineLevel="0" collapsed="false">
      <c r="A100" s="93" t="n">
        <v>43071</v>
      </c>
      <c r="B100" s="125" t="str">
        <f aca="false">TEXT(A100,"mmmm")&amp;" "&amp;TEXT(A100,"yyyy")</f>
        <v>December 2017</v>
      </c>
      <c r="C100" s="18" t="s">
        <v>376</v>
      </c>
      <c r="D100" s="18" t="s">
        <v>363</v>
      </c>
      <c r="E100" s="22" t="n">
        <v>-2.5152269314868</v>
      </c>
      <c r="F100" s="18" t="s">
        <v>336</v>
      </c>
      <c r="G100" s="18" t="str">
        <f aca="false">VLOOKUP(F100,$I$2:$K$8,3,0)</f>
        <v>Daughter</v>
      </c>
    </row>
    <row r="101" customFormat="false" ht="15.75" hidden="false" customHeight="true" outlineLevel="0" collapsed="false">
      <c r="A101" s="93" t="n">
        <v>43071</v>
      </c>
      <c r="B101" s="125" t="str">
        <f aca="false">TEXT(A101,"mmmm")&amp;" "&amp;TEXT(A101,"yyyy")</f>
        <v>December 2017</v>
      </c>
      <c r="C101" s="18" t="s">
        <v>377</v>
      </c>
      <c r="D101" s="18" t="s">
        <v>378</v>
      </c>
      <c r="E101" s="22" t="n">
        <v>-205.437559023604</v>
      </c>
      <c r="F101" s="18" t="s">
        <v>346</v>
      </c>
      <c r="G101" s="18" t="str">
        <f aca="false">VLOOKUP(F101,$I$2:$K$8,3,0)</f>
        <v>Dad</v>
      </c>
    </row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G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13.29"/>
    <col collapsed="false" customWidth="true" hidden="false" outlineLevel="0" max="3" min="3" style="0" width="15.87"/>
    <col collapsed="false" customWidth="true" hidden="false" outlineLevel="0" max="4" min="4" style="0" width="13.43"/>
    <col collapsed="false" customWidth="true" hidden="false" outlineLevel="0" max="1025" min="5" style="0" width="14.43"/>
  </cols>
  <sheetData>
    <row r="1" customFormat="false" ht="15.75" hidden="false" customHeight="true" outlineLevel="0" collapsed="false">
      <c r="A1" s="1" t="s">
        <v>66</v>
      </c>
    </row>
    <row r="3" customFormat="false" ht="15.75" hidden="false" customHeight="true" outlineLevel="0" collapsed="false">
      <c r="A3" s="4" t="s">
        <v>67</v>
      </c>
    </row>
    <row r="4" customFormat="false" ht="15.75" hidden="false" customHeight="true" outlineLevel="0" collapsed="false">
      <c r="B4" s="30" t="s">
        <v>68</v>
      </c>
      <c r="C4" s="30" t="s">
        <v>69</v>
      </c>
      <c r="D4" s="30" t="s">
        <v>70</v>
      </c>
      <c r="E4" s="30" t="s">
        <v>71</v>
      </c>
      <c r="F4" s="30" t="s">
        <v>72</v>
      </c>
      <c r="G4" s="30" t="s">
        <v>73</v>
      </c>
    </row>
    <row r="5" customFormat="false" ht="15.75" hidden="false" customHeight="true" outlineLevel="0" collapsed="false">
      <c r="A5" s="39" t="s">
        <v>74</v>
      </c>
      <c r="B5" s="39" t="s">
        <v>75</v>
      </c>
      <c r="C5" s="39" t="s">
        <v>76</v>
      </c>
      <c r="D5" s="39" t="s">
        <v>77</v>
      </c>
      <c r="E5" s="39" t="s">
        <v>78</v>
      </c>
      <c r="F5" s="39" t="s">
        <v>79</v>
      </c>
      <c r="G5" s="39" t="s">
        <v>80</v>
      </c>
    </row>
    <row r="6" customFormat="false" ht="15.75" hidden="false" customHeight="true" outlineLevel="0" collapsed="false">
      <c r="A6" s="40" t="s">
        <v>81</v>
      </c>
      <c r="B6" s="41" t="n">
        <v>0.3</v>
      </c>
      <c r="C6" s="41" t="n">
        <v>1</v>
      </c>
      <c r="D6" s="42" t="n">
        <v>20</v>
      </c>
      <c r="E6" s="42" t="n">
        <v>18</v>
      </c>
      <c r="F6" s="43"/>
      <c r="G6" s="43"/>
    </row>
    <row r="7" customFormat="false" ht="15.75" hidden="false" customHeight="true" outlineLevel="0" collapsed="false">
      <c r="A7" s="18" t="s">
        <v>82</v>
      </c>
      <c r="B7" s="44" t="n">
        <v>0.5</v>
      </c>
      <c r="C7" s="44" t="n">
        <v>1.5</v>
      </c>
      <c r="D7" s="30" t="n">
        <v>30</v>
      </c>
      <c r="E7" s="30" t="n">
        <v>23</v>
      </c>
      <c r="F7" s="43"/>
      <c r="G7" s="43"/>
    </row>
    <row r="8" customFormat="false" ht="15.75" hidden="false" customHeight="true" outlineLevel="0" collapsed="false">
      <c r="A8" s="40" t="s">
        <v>83</v>
      </c>
      <c r="B8" s="41" t="n">
        <v>0.7</v>
      </c>
      <c r="C8" s="41" t="n">
        <v>2.99</v>
      </c>
      <c r="D8" s="42" t="n">
        <v>10</v>
      </c>
      <c r="E8" s="42" t="n">
        <v>8</v>
      </c>
      <c r="F8" s="43"/>
      <c r="G8" s="43"/>
    </row>
    <row r="9" customFormat="false" ht="15.75" hidden="false" customHeight="true" outlineLevel="0" collapsed="false">
      <c r="A9" s="18" t="s">
        <v>84</v>
      </c>
      <c r="B9" s="44" t="n">
        <v>0.1</v>
      </c>
      <c r="C9" s="44" t="n">
        <v>0.5</v>
      </c>
      <c r="D9" s="30" t="n">
        <v>12</v>
      </c>
      <c r="E9" s="30" t="n">
        <v>10</v>
      </c>
      <c r="F9" s="43"/>
      <c r="G9" s="43"/>
    </row>
    <row r="10" customFormat="false" ht="15.75" hidden="false" customHeight="true" outlineLevel="0" collapsed="false">
      <c r="A10" s="40" t="s">
        <v>85</v>
      </c>
      <c r="B10" s="41" t="n">
        <v>2.1</v>
      </c>
      <c r="C10" s="41" t="n">
        <v>6.99</v>
      </c>
      <c r="D10" s="42" t="n">
        <v>15</v>
      </c>
      <c r="E10" s="42" t="n">
        <v>9</v>
      </c>
      <c r="F10" s="43"/>
      <c r="G10" s="43"/>
    </row>
    <row r="12" customFormat="false" ht="15.75" hidden="false" customHeight="true" outlineLevel="0" collapsed="false">
      <c r="A12" s="4" t="s">
        <v>86</v>
      </c>
    </row>
    <row r="13" customFormat="false" ht="15.75" hidden="false" customHeight="true" outlineLevel="0" collapsed="false">
      <c r="B13" s="30" t="s">
        <v>68</v>
      </c>
      <c r="C13" s="30" t="s">
        <v>69</v>
      </c>
      <c r="D13" s="30" t="s">
        <v>70</v>
      </c>
      <c r="E13" s="30" t="s">
        <v>87</v>
      </c>
      <c r="F13" s="30" t="s">
        <v>72</v>
      </c>
    </row>
    <row r="14" customFormat="false" ht="15.75" hidden="false" customHeight="true" outlineLevel="0" collapsed="false">
      <c r="A14" s="39" t="s">
        <v>74</v>
      </c>
      <c r="B14" s="39" t="s">
        <v>88</v>
      </c>
      <c r="C14" s="39" t="s">
        <v>89</v>
      </c>
      <c r="D14" s="39" t="s">
        <v>76</v>
      </c>
      <c r="E14" s="39" t="s">
        <v>79</v>
      </c>
      <c r="F14" s="39" t="s">
        <v>80</v>
      </c>
    </row>
    <row r="15" customFormat="false" ht="15.75" hidden="false" customHeight="true" outlineLevel="0" collapsed="false">
      <c r="A15" s="40" t="s">
        <v>81</v>
      </c>
      <c r="B15" s="42" t="n">
        <v>20</v>
      </c>
      <c r="C15" s="41" t="n">
        <v>0.3</v>
      </c>
      <c r="D15" s="41" t="n">
        <v>1</v>
      </c>
      <c r="E15" s="43"/>
      <c r="F15" s="43"/>
    </row>
    <row r="16" customFormat="false" ht="15.75" hidden="false" customHeight="true" outlineLevel="0" collapsed="false">
      <c r="A16" s="18" t="s">
        <v>82</v>
      </c>
      <c r="B16" s="30" t="n">
        <v>30</v>
      </c>
      <c r="C16" s="44" t="n">
        <v>0.5</v>
      </c>
      <c r="D16" s="44" t="n">
        <v>1.5</v>
      </c>
      <c r="E16" s="43"/>
      <c r="F16" s="43"/>
    </row>
    <row r="17" customFormat="false" ht="15.75" hidden="false" customHeight="true" outlineLevel="0" collapsed="false">
      <c r="A17" s="40" t="s">
        <v>83</v>
      </c>
      <c r="B17" s="42" t="n">
        <v>10</v>
      </c>
      <c r="C17" s="41" t="n">
        <v>0.7</v>
      </c>
      <c r="D17" s="41" t="n">
        <v>2.99</v>
      </c>
      <c r="E17" s="43"/>
      <c r="F17" s="43"/>
    </row>
    <row r="18" customFormat="false" ht="15.75" hidden="false" customHeight="true" outlineLevel="0" collapsed="false">
      <c r="A18" s="18" t="s">
        <v>84</v>
      </c>
      <c r="B18" s="30" t="n">
        <v>12</v>
      </c>
      <c r="C18" s="44" t="n">
        <v>0.1</v>
      </c>
      <c r="D18" s="44" t="n">
        <v>0.5</v>
      </c>
      <c r="E18" s="43"/>
      <c r="F18" s="43"/>
    </row>
    <row r="19" customFormat="false" ht="15.75" hidden="false" customHeight="true" outlineLevel="0" collapsed="false">
      <c r="A19" s="40" t="s">
        <v>85</v>
      </c>
      <c r="B19" s="42" t="n">
        <v>15</v>
      </c>
      <c r="C19" s="41" t="n">
        <v>2.1</v>
      </c>
      <c r="D19" s="41" t="n">
        <v>6.99</v>
      </c>
      <c r="E19" s="43"/>
      <c r="F19" s="43"/>
    </row>
    <row r="21" customFormat="false" ht="15.75" hidden="false" customHeight="true" outlineLevel="0" collapsed="false">
      <c r="B21" s="45" t="s">
        <v>90</v>
      </c>
      <c r="C21" s="46" t="n">
        <v>0.08</v>
      </c>
    </row>
    <row r="22" customFormat="false" ht="15.75" hidden="false" customHeight="true" outlineLevel="0" collapsed="false">
      <c r="B22" s="30" t="s">
        <v>69</v>
      </c>
      <c r="C22" s="30" t="s">
        <v>70</v>
      </c>
      <c r="D22" s="30" t="s">
        <v>91</v>
      </c>
      <c r="E22" s="30" t="s">
        <v>92</v>
      </c>
      <c r="F22" s="30" t="s">
        <v>93</v>
      </c>
    </row>
    <row r="23" customFormat="false" ht="15.75" hidden="false" customHeight="true" outlineLevel="0" collapsed="false">
      <c r="A23" s="39" t="s">
        <v>74</v>
      </c>
      <c r="B23" s="39" t="s">
        <v>78</v>
      </c>
      <c r="C23" s="39" t="s">
        <v>76</v>
      </c>
      <c r="D23" s="39" t="s">
        <v>94</v>
      </c>
      <c r="E23" s="39" t="s">
        <v>95</v>
      </c>
      <c r="F23" s="39" t="s">
        <v>80</v>
      </c>
    </row>
    <row r="24" customFormat="false" ht="15.75" hidden="false" customHeight="true" outlineLevel="0" collapsed="false">
      <c r="A24" s="40" t="s">
        <v>81</v>
      </c>
      <c r="B24" s="42" t="n">
        <v>20</v>
      </c>
      <c r="C24" s="41" t="n">
        <v>1</v>
      </c>
      <c r="D24" s="47" t="n">
        <f aca="false">C24*B24</f>
        <v>20</v>
      </c>
      <c r="E24" s="43"/>
      <c r="F24" s="41" t="n">
        <f aca="false">D24+E24</f>
        <v>20</v>
      </c>
    </row>
    <row r="25" customFormat="false" ht="15.75" hidden="false" customHeight="true" outlineLevel="0" collapsed="false">
      <c r="A25" s="18" t="s">
        <v>82</v>
      </c>
      <c r="B25" s="30" t="n">
        <v>30</v>
      </c>
      <c r="C25" s="44" t="n">
        <v>1.5</v>
      </c>
      <c r="D25" s="22" t="n">
        <f aca="false">C25*B25</f>
        <v>45</v>
      </c>
      <c r="E25" s="43"/>
      <c r="F25" s="44" t="n">
        <f aca="false">D25+E25</f>
        <v>45</v>
      </c>
    </row>
    <row r="26" customFormat="false" ht="15.75" hidden="false" customHeight="true" outlineLevel="0" collapsed="false">
      <c r="A26" s="40" t="s">
        <v>83</v>
      </c>
      <c r="B26" s="42" t="n">
        <v>10</v>
      </c>
      <c r="C26" s="41" t="n">
        <v>2.99</v>
      </c>
      <c r="D26" s="47" t="n">
        <f aca="false">C26*B26</f>
        <v>29.9</v>
      </c>
      <c r="E26" s="43"/>
      <c r="F26" s="41" t="n">
        <f aca="false">D26+E26</f>
        <v>29.9</v>
      </c>
    </row>
    <row r="27" customFormat="false" ht="15.75" hidden="false" customHeight="true" outlineLevel="0" collapsed="false">
      <c r="A27" s="18" t="s">
        <v>84</v>
      </c>
      <c r="B27" s="30" t="n">
        <v>12</v>
      </c>
      <c r="C27" s="44" t="n">
        <v>0.5</v>
      </c>
      <c r="D27" s="22" t="n">
        <f aca="false">C27*B27</f>
        <v>6</v>
      </c>
      <c r="E27" s="43"/>
      <c r="F27" s="44" t="n">
        <f aca="false">D27+E27</f>
        <v>6</v>
      </c>
    </row>
    <row r="28" customFormat="false" ht="15.75" hidden="false" customHeight="true" outlineLevel="0" collapsed="false">
      <c r="A28" s="40" t="s">
        <v>85</v>
      </c>
      <c r="B28" s="42" t="n">
        <v>15</v>
      </c>
      <c r="C28" s="41" t="n">
        <v>6.99</v>
      </c>
      <c r="D28" s="47" t="n">
        <f aca="false">C28*B28</f>
        <v>104.85</v>
      </c>
      <c r="E28" s="43"/>
      <c r="F28" s="41" t="n">
        <f aca="false">D28+E28</f>
        <v>104.85</v>
      </c>
    </row>
    <row r="30" customFormat="false" ht="15.75" hidden="false" customHeight="true" outlineLevel="0" collapsed="false">
      <c r="B30" s="45" t="s">
        <v>96</v>
      </c>
      <c r="C30" s="48" t="n">
        <v>20</v>
      </c>
    </row>
    <row r="31" customFormat="false" ht="15.75" hidden="false" customHeight="true" outlineLevel="0" collapsed="false">
      <c r="B31" s="30" t="s">
        <v>69</v>
      </c>
      <c r="C31" s="30" t="s">
        <v>70</v>
      </c>
      <c r="D31" s="30" t="s">
        <v>87</v>
      </c>
      <c r="E31" s="30" t="s">
        <v>72</v>
      </c>
    </row>
    <row r="32" customFormat="false" ht="15.75" hidden="false" customHeight="true" outlineLevel="0" collapsed="false">
      <c r="A32" s="39" t="s">
        <v>74</v>
      </c>
      <c r="B32" s="39" t="s">
        <v>89</v>
      </c>
      <c r="C32" s="39" t="s">
        <v>76</v>
      </c>
      <c r="D32" s="39" t="s">
        <v>79</v>
      </c>
      <c r="E32" s="39" t="s">
        <v>80</v>
      </c>
    </row>
    <row r="33" customFormat="false" ht="15.75" hidden="false" customHeight="true" outlineLevel="0" collapsed="false">
      <c r="A33" s="40" t="s">
        <v>81</v>
      </c>
      <c r="B33" s="41" t="n">
        <v>0.3</v>
      </c>
      <c r="C33" s="41" t="n">
        <v>1</v>
      </c>
      <c r="D33" s="43"/>
      <c r="E33" s="43"/>
    </row>
    <row r="34" customFormat="false" ht="15.75" hidden="false" customHeight="true" outlineLevel="0" collapsed="false">
      <c r="A34" s="18" t="s">
        <v>82</v>
      </c>
      <c r="B34" s="44" t="n">
        <v>0.5</v>
      </c>
      <c r="C34" s="44" t="n">
        <v>1.5</v>
      </c>
      <c r="D34" s="43"/>
      <c r="E34" s="43"/>
    </row>
    <row r="35" customFormat="false" ht="15.75" hidden="false" customHeight="true" outlineLevel="0" collapsed="false">
      <c r="A35" s="40" t="s">
        <v>83</v>
      </c>
      <c r="B35" s="41" t="n">
        <v>0.7</v>
      </c>
      <c r="C35" s="41" t="n">
        <v>2.99</v>
      </c>
      <c r="D35" s="43"/>
      <c r="E35" s="43"/>
    </row>
    <row r="36" customFormat="false" ht="15.75" hidden="false" customHeight="true" outlineLevel="0" collapsed="false">
      <c r="A36" s="18" t="s">
        <v>84</v>
      </c>
      <c r="B36" s="44" t="n">
        <v>0.1</v>
      </c>
      <c r="C36" s="44" t="n">
        <v>0.5</v>
      </c>
      <c r="D36" s="43"/>
      <c r="E36" s="43"/>
    </row>
    <row r="37" customFormat="false" ht="15.75" hidden="false" customHeight="true" outlineLevel="0" collapsed="false">
      <c r="A37" s="40" t="s">
        <v>85</v>
      </c>
      <c r="B37" s="41" t="n">
        <v>2.1</v>
      </c>
      <c r="C37" s="41" t="n">
        <v>6.99</v>
      </c>
      <c r="D37" s="43"/>
      <c r="E37" s="43"/>
    </row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9900"/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1" outlineLevelCol="0"/>
  <cols>
    <col collapsed="false" customWidth="true" hidden="false" outlineLevel="0" max="1" min="1" style="0" width="18.43"/>
    <col collapsed="false" customWidth="true" hidden="false" outlineLevel="0" max="2" min="2" style="0" width="15.87"/>
    <col collapsed="false" customWidth="true" hidden="false" outlineLevel="0" max="3" min="3" style="0" width="18.43"/>
    <col collapsed="false" customWidth="true" hidden="false" outlineLevel="0" max="4" min="4" style="0" width="16.87"/>
    <col collapsed="false" customWidth="true" hidden="false" outlineLevel="0" max="5" min="5" style="0" width="9.86"/>
    <col collapsed="false" customWidth="true" hidden="false" outlineLevel="0" max="6" min="6" style="0" width="15.87"/>
    <col collapsed="false" customWidth="true" hidden="false" outlineLevel="0" max="7" min="7" style="0" width="15"/>
    <col collapsed="false" customWidth="true" hidden="false" outlineLevel="0" max="8" min="8" style="0" width="16.43"/>
    <col collapsed="false" customWidth="true" hidden="false" outlineLevel="0" max="10" min="9" style="0" width="15.87"/>
    <col collapsed="false" customWidth="true" hidden="false" outlineLevel="0" max="1025" min="11" style="0" width="14.43"/>
  </cols>
  <sheetData>
    <row r="1" customFormat="false" ht="15.75" hidden="false" customHeight="true" outlineLevel="0" collapsed="false">
      <c r="A1" s="49" t="s">
        <v>97</v>
      </c>
      <c r="C1" s="50" t="s">
        <v>98</v>
      </c>
      <c r="D1" s="50"/>
    </row>
    <row r="3" customFormat="false" ht="15.75" hidden="false" customHeight="true" outlineLevel="1" collapsed="false">
      <c r="A3" s="51" t="s">
        <v>99</v>
      </c>
      <c r="B3" s="52" t="s">
        <v>100</v>
      </c>
      <c r="C3" s="52"/>
      <c r="D3" s="52"/>
      <c r="E3" s="53"/>
      <c r="F3" s="54"/>
    </row>
    <row r="4" customFormat="false" ht="15.75" hidden="false" customHeight="true" outlineLevel="1" collapsed="false">
      <c r="A4" s="51" t="s">
        <v>101</v>
      </c>
      <c r="B4" s="52" t="s">
        <v>102</v>
      </c>
      <c r="C4" s="52"/>
      <c r="D4" s="52"/>
    </row>
    <row r="5" customFormat="false" ht="15.75" hidden="false" customHeight="true" outlineLevel="1" collapsed="false">
      <c r="A5" s="51" t="s">
        <v>103</v>
      </c>
      <c r="B5" s="52" t="s">
        <v>104</v>
      </c>
      <c r="C5" s="52"/>
      <c r="D5" s="52"/>
      <c r="E5" s="53"/>
      <c r="F5" s="53"/>
    </row>
    <row r="6" customFormat="false" ht="15.75" hidden="false" customHeight="true" outlineLevel="1" collapsed="false">
      <c r="A6" s="51" t="s">
        <v>105</v>
      </c>
      <c r="B6" s="52" t="s">
        <v>106</v>
      </c>
      <c r="C6" s="52"/>
      <c r="D6" s="52"/>
      <c r="E6" s="53"/>
      <c r="F6" s="53"/>
    </row>
    <row r="7" customFormat="false" ht="15.75" hidden="false" customHeight="true" outlineLevel="1" collapsed="false">
      <c r="A7" s="51" t="s">
        <v>107</v>
      </c>
      <c r="B7" s="52" t="s">
        <v>108</v>
      </c>
      <c r="C7" s="52"/>
      <c r="D7" s="52"/>
      <c r="E7" s="53"/>
      <c r="F7" s="53"/>
    </row>
    <row r="8" customFormat="false" ht="15.75" hidden="false" customHeight="true" outlineLevel="1" collapsed="false">
      <c r="A8" s="51" t="s">
        <v>109</v>
      </c>
      <c r="B8" s="52" t="s">
        <v>110</v>
      </c>
      <c r="C8" s="52"/>
      <c r="D8" s="52"/>
      <c r="E8" s="53"/>
      <c r="F8" s="53"/>
    </row>
    <row r="9" customFormat="false" ht="15.75" hidden="false" customHeight="true" outlineLevel="1" collapsed="false">
      <c r="A9" s="51" t="s">
        <v>111</v>
      </c>
      <c r="B9" s="52" t="s">
        <v>112</v>
      </c>
      <c r="C9" s="52"/>
      <c r="D9" s="52"/>
      <c r="E9" s="53"/>
      <c r="F9" s="53"/>
    </row>
    <row r="10" customFormat="false" ht="15.75" hidden="false" customHeight="true" outlineLevel="1" collapsed="false">
      <c r="A10" s="51" t="s">
        <v>113</v>
      </c>
      <c r="B10" s="52" t="s">
        <v>114</v>
      </c>
      <c r="C10" s="52"/>
      <c r="D10" s="52"/>
    </row>
    <row r="11" customFormat="false" ht="15.75" hidden="false" customHeight="true" outlineLevel="1" collapsed="false">
      <c r="A11" s="51" t="s">
        <v>115</v>
      </c>
      <c r="B11" s="52" t="s">
        <v>116</v>
      </c>
      <c r="C11" s="52"/>
      <c r="D11" s="52"/>
    </row>
    <row r="12" customFormat="false" ht="15.75" hidden="false" customHeight="true" outlineLevel="1" collapsed="false">
      <c r="C12" s="30" t="s">
        <v>68</v>
      </c>
      <c r="I12" s="30" t="s">
        <v>69</v>
      </c>
    </row>
    <row r="13" customFormat="false" ht="15.75" hidden="false" customHeight="true" outlineLevel="0" collapsed="false">
      <c r="A13" s="39" t="s">
        <v>117</v>
      </c>
      <c r="B13" s="39" t="s">
        <v>118</v>
      </c>
      <c r="C13" s="39" t="s">
        <v>119</v>
      </c>
      <c r="D13" s="39" t="s">
        <v>120</v>
      </c>
      <c r="E13" s="39" t="s">
        <v>121</v>
      </c>
      <c r="F13" s="39" t="s">
        <v>122</v>
      </c>
      <c r="G13" s="39" t="s">
        <v>123</v>
      </c>
      <c r="H13" s="55" t="s">
        <v>124</v>
      </c>
      <c r="I13" s="55" t="s">
        <v>125</v>
      </c>
      <c r="J13" s="55" t="s">
        <v>126</v>
      </c>
    </row>
    <row r="14" customFormat="false" ht="15.75" hidden="false" customHeight="true" outlineLevel="0" collapsed="false">
      <c r="A14" s="40" t="s">
        <v>127</v>
      </c>
      <c r="B14" s="40" t="s">
        <v>128</v>
      </c>
      <c r="C14" s="10"/>
      <c r="D14" s="40" t="s">
        <v>129</v>
      </c>
      <c r="E14" s="42" t="n">
        <v>40</v>
      </c>
      <c r="F14" s="56" t="n">
        <v>7526</v>
      </c>
      <c r="G14" s="10"/>
      <c r="H14" s="40" t="s">
        <v>130</v>
      </c>
      <c r="I14" s="10"/>
      <c r="J14" s="10"/>
    </row>
    <row r="15" customFormat="false" ht="15.75" hidden="false" customHeight="true" outlineLevel="0" collapsed="false">
      <c r="A15" s="18" t="s">
        <v>131</v>
      </c>
      <c r="B15" s="18" t="s">
        <v>132</v>
      </c>
      <c r="C15" s="10"/>
      <c r="D15" s="18" t="s">
        <v>133</v>
      </c>
      <c r="E15" s="30" t="n">
        <v>49</v>
      </c>
      <c r="F15" s="57" t="n">
        <v>3169</v>
      </c>
      <c r="G15" s="10"/>
      <c r="H15" s="18" t="s">
        <v>134</v>
      </c>
      <c r="I15" s="10"/>
      <c r="J15" s="10"/>
    </row>
    <row r="16" customFormat="false" ht="15.75" hidden="false" customHeight="true" outlineLevel="0" collapsed="false">
      <c r="A16" s="40" t="s">
        <v>135</v>
      </c>
      <c r="B16" s="40" t="s">
        <v>136</v>
      </c>
      <c r="C16" s="10"/>
      <c r="D16" s="40" t="s">
        <v>129</v>
      </c>
      <c r="E16" s="42" t="n">
        <v>42</v>
      </c>
      <c r="F16" s="56" t="n">
        <v>4632</v>
      </c>
      <c r="G16" s="10"/>
      <c r="H16" s="40" t="s">
        <v>137</v>
      </c>
      <c r="I16" s="10"/>
      <c r="J16" s="10"/>
    </row>
    <row r="17" customFormat="false" ht="15.75" hidden="false" customHeight="true" outlineLevel="0" collapsed="false">
      <c r="A17" s="18" t="s">
        <v>138</v>
      </c>
      <c r="B17" s="18" t="s">
        <v>139</v>
      </c>
      <c r="C17" s="10"/>
      <c r="D17" s="18" t="s">
        <v>133</v>
      </c>
      <c r="E17" s="30" t="n">
        <v>40</v>
      </c>
      <c r="F17" s="57" t="n">
        <v>9262</v>
      </c>
      <c r="G17" s="10"/>
      <c r="H17" s="18" t="s">
        <v>140</v>
      </c>
      <c r="I17" s="10"/>
      <c r="J17" s="10"/>
    </row>
    <row r="18" customFormat="false" ht="15.75" hidden="false" customHeight="true" outlineLevel="0" collapsed="false">
      <c r="A18" s="40" t="s">
        <v>141</v>
      </c>
      <c r="B18" s="40" t="s">
        <v>142</v>
      </c>
      <c r="C18" s="10"/>
      <c r="D18" s="40" t="s">
        <v>129</v>
      </c>
      <c r="E18" s="42" t="n">
        <v>48</v>
      </c>
      <c r="F18" s="56" t="n">
        <v>7234</v>
      </c>
      <c r="G18" s="10"/>
      <c r="H18" s="40" t="s">
        <v>143</v>
      </c>
      <c r="I18" s="10"/>
      <c r="J18" s="10"/>
    </row>
    <row r="19" customFormat="false" ht="15.75" hidden="false" customHeight="true" outlineLevel="0" collapsed="false">
      <c r="A19" s="18" t="s">
        <v>144</v>
      </c>
      <c r="B19" s="18" t="s">
        <v>145</v>
      </c>
      <c r="C19" s="10"/>
      <c r="D19" s="18" t="s">
        <v>133</v>
      </c>
      <c r="E19" s="30" t="n">
        <v>48</v>
      </c>
      <c r="F19" s="57" t="n">
        <v>2394</v>
      </c>
      <c r="G19" s="10"/>
      <c r="H19" s="18" t="s">
        <v>146</v>
      </c>
      <c r="I19" s="10"/>
      <c r="J19" s="10"/>
    </row>
    <row r="21" customFormat="false" ht="15.75" hidden="false" customHeight="true" outlineLevel="0" collapsed="false">
      <c r="B21" s="58" t="s">
        <v>121</v>
      </c>
      <c r="C21" s="58" t="s">
        <v>122</v>
      </c>
      <c r="D21" s="58" t="s">
        <v>123</v>
      </c>
    </row>
    <row r="22" customFormat="false" ht="15.75" hidden="false" customHeight="true" outlineLevel="0" collapsed="false">
      <c r="A22" s="45" t="s">
        <v>147</v>
      </c>
      <c r="B22" s="10"/>
      <c r="C22" s="10"/>
      <c r="D22" s="10"/>
      <c r="E22" s="18" t="s">
        <v>70</v>
      </c>
    </row>
    <row r="23" customFormat="false" ht="15.75" hidden="false" customHeight="true" outlineLevel="0" collapsed="false">
      <c r="A23" s="45" t="s">
        <v>148</v>
      </c>
      <c r="B23" s="10"/>
      <c r="C23" s="10"/>
      <c r="D23" s="10"/>
      <c r="E23" s="18" t="s">
        <v>71</v>
      </c>
    </row>
    <row r="24" customFormat="false" ht="15.75" hidden="false" customHeight="true" outlineLevel="0" collapsed="false">
      <c r="A24" s="45" t="s">
        <v>149</v>
      </c>
      <c r="B24" s="10"/>
      <c r="C24" s="10"/>
      <c r="D24" s="10"/>
      <c r="E24" s="18" t="s">
        <v>150</v>
      </c>
    </row>
    <row r="25" customFormat="false" ht="15.75" hidden="false" customHeight="true" outlineLevel="0" collapsed="false">
      <c r="A25" s="45" t="s">
        <v>151</v>
      </c>
      <c r="B25" s="10"/>
      <c r="C25" s="10"/>
      <c r="D25" s="10"/>
      <c r="E25" s="18" t="s">
        <v>152</v>
      </c>
    </row>
    <row r="26" customFormat="false" ht="15.75" hidden="false" customHeight="true" outlineLevel="0" collapsed="false">
      <c r="A26" s="45" t="s">
        <v>153</v>
      </c>
      <c r="B26" s="10"/>
      <c r="C26" s="10"/>
      <c r="D26" s="10"/>
      <c r="E26" s="18" t="s">
        <v>154</v>
      </c>
    </row>
    <row r="28" customFormat="false" ht="15.75" hidden="false" customHeight="true" outlineLevel="0" collapsed="false">
      <c r="A28" s="4" t="s">
        <v>155</v>
      </c>
      <c r="B28" s="10"/>
      <c r="C28" s="18" t="s">
        <v>156</v>
      </c>
    </row>
    <row r="29" customFormat="false" ht="15.75" hidden="false" customHeight="true" outlineLevel="0" collapsed="false">
      <c r="A29" s="4" t="s">
        <v>155</v>
      </c>
      <c r="B29" s="10"/>
      <c r="C29" s="18" t="s">
        <v>157</v>
      </c>
    </row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0">
    <mergeCell ref="C1:D1"/>
    <mergeCell ref="B3:D3"/>
    <mergeCell ref="B4:D4"/>
    <mergeCell ref="B5:D5"/>
    <mergeCell ref="B6:D6"/>
    <mergeCell ref="B7:D7"/>
    <mergeCell ref="B8:D8"/>
    <mergeCell ref="B9:D9"/>
    <mergeCell ref="B10:D10"/>
    <mergeCell ref="B11:D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G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1" outlineLevelCol="0"/>
  <cols>
    <col collapsed="false" customWidth="true" hidden="false" outlineLevel="0" max="1" min="1" style="0" width="24.14"/>
    <col collapsed="false" customWidth="true" hidden="false" outlineLevel="0" max="2" min="2" style="0" width="14.43"/>
    <col collapsed="false" customWidth="true" hidden="false" outlineLevel="0" max="3" min="3" style="0" width="19.14"/>
    <col collapsed="false" customWidth="true" hidden="false" outlineLevel="0" max="1025" min="4" style="0" width="14.43"/>
  </cols>
  <sheetData>
    <row r="1" customFormat="false" ht="15.75" hidden="false" customHeight="true" outlineLevel="0" collapsed="false">
      <c r="A1" s="49" t="s">
        <v>158</v>
      </c>
    </row>
    <row r="3" customFormat="false" ht="15.75" hidden="false" customHeight="true" outlineLevel="1" collapsed="false">
      <c r="A3" s="51" t="e">
        <f aca="false">#DIV/0!</f>
        <v>#DIV/0!</v>
      </c>
      <c r="B3" s="52" t="s">
        <v>159</v>
      </c>
      <c r="C3" s="52"/>
      <c r="D3" s="52"/>
      <c r="E3" s="52"/>
      <c r="F3" s="52"/>
      <c r="G3" s="52"/>
    </row>
    <row r="4" customFormat="false" ht="15.75" hidden="false" customHeight="true" outlineLevel="1" collapsed="false">
      <c r="A4" s="51" t="e">
        <f aca="false">#VALUE!</f>
        <v>#VALUE!</v>
      </c>
      <c r="B4" s="52" t="s">
        <v>160</v>
      </c>
      <c r="C4" s="52"/>
      <c r="D4" s="52"/>
      <c r="E4" s="52"/>
      <c r="F4" s="52"/>
      <c r="G4" s="52"/>
    </row>
    <row r="5" customFormat="false" ht="15.75" hidden="false" customHeight="true" outlineLevel="1" collapsed="false">
      <c r="A5" s="51" t="e">
        <f aca="false">#REF!</f>
        <v>#REF!</v>
      </c>
      <c r="B5" s="52" t="s">
        <v>161</v>
      </c>
      <c r="C5" s="52"/>
      <c r="D5" s="52"/>
      <c r="E5" s="52"/>
      <c r="F5" s="52"/>
      <c r="G5" s="52"/>
    </row>
    <row r="6" customFormat="false" ht="15.75" hidden="false" customHeight="true" outlineLevel="1" collapsed="false">
      <c r="A6" s="51" t="e">
        <f aca="false">#NAME?</f>
        <v>#NAME?</v>
      </c>
      <c r="B6" s="52" t="s">
        <v>162</v>
      </c>
      <c r="C6" s="52"/>
      <c r="D6" s="52"/>
      <c r="E6" s="52"/>
      <c r="F6" s="52"/>
      <c r="G6" s="52"/>
    </row>
    <row r="7" customFormat="false" ht="15.75" hidden="false" customHeight="true" outlineLevel="1" collapsed="false">
      <c r="A7" s="51" t="e">
        <f aca="false">#NUM!</f>
        <v>#NUM!</v>
      </c>
      <c r="B7" s="52" t="s">
        <v>163</v>
      </c>
      <c r="C7" s="52"/>
      <c r="D7" s="52"/>
      <c r="E7" s="52"/>
      <c r="F7" s="52"/>
      <c r="G7" s="52"/>
    </row>
    <row r="8" customFormat="false" ht="15.75" hidden="false" customHeight="true" outlineLevel="1" collapsed="false">
      <c r="A8" s="51" t="e">
        <f aca="false">#N/A</f>
        <v>#N/A</v>
      </c>
      <c r="B8" s="52" t="s">
        <v>164</v>
      </c>
      <c r="C8" s="52"/>
      <c r="D8" s="52"/>
      <c r="E8" s="52"/>
      <c r="F8" s="52"/>
      <c r="G8" s="52"/>
    </row>
    <row r="9" customFormat="false" ht="15.75" hidden="false" customHeight="true" outlineLevel="1" collapsed="false">
      <c r="A9" s="51" t="s">
        <v>165</v>
      </c>
      <c r="B9" s="52" t="s">
        <v>166</v>
      </c>
      <c r="C9" s="52"/>
      <c r="D9" s="52"/>
      <c r="E9" s="52"/>
      <c r="F9" s="52"/>
      <c r="G9" s="52"/>
    </row>
    <row r="10" customFormat="false" ht="15.75" hidden="false" customHeight="true" outlineLevel="1" collapsed="false"/>
    <row r="11" customFormat="false" ht="15.75" hidden="false" customHeight="true" outlineLevel="0" collapsed="false"/>
    <row r="12" customFormat="false" ht="15.75" hidden="false" customHeight="true" outlineLevel="0" collapsed="false">
      <c r="A12" s="39" t="s">
        <v>117</v>
      </c>
      <c r="B12" s="39" t="s">
        <v>118</v>
      </c>
      <c r="C12" s="39" t="s">
        <v>119</v>
      </c>
      <c r="D12" s="39" t="s">
        <v>120</v>
      </c>
      <c r="E12" s="39" t="s">
        <v>122</v>
      </c>
      <c r="F12" s="39" t="s">
        <v>167</v>
      </c>
      <c r="G12" s="39" t="s">
        <v>168</v>
      </c>
    </row>
    <row r="13" customFormat="false" ht="15.75" hidden="false" customHeight="true" outlineLevel="0" collapsed="false">
      <c r="A13" s="40" t="s">
        <v>127</v>
      </c>
      <c r="B13" s="40" t="s">
        <v>128</v>
      </c>
      <c r="C13" s="10" t="e">
        <f aca="false">concatenat(A13," ",B13)</f>
        <v>#NAME?</v>
      </c>
      <c r="D13" s="40" t="s">
        <v>129</v>
      </c>
      <c r="E13" s="56" t="n">
        <v>7526</v>
      </c>
      <c r="F13" s="42" t="n">
        <v>5</v>
      </c>
      <c r="G13" s="59" t="e">
        <f aca="false">E13*D13</f>
        <v>#VALUE!</v>
      </c>
    </row>
    <row r="14" customFormat="false" ht="15.75" hidden="false" customHeight="true" outlineLevel="0" collapsed="false">
      <c r="A14" s="18" t="s">
        <v>131</v>
      </c>
      <c r="B14" s="18" t="s">
        <v>132</v>
      </c>
      <c r="C14" s="10" t="e">
        <f aca="false">CONCATENATE(a14b14)</f>
        <v>#NAME?</v>
      </c>
      <c r="D14" s="18" t="s">
        <v>133</v>
      </c>
      <c r="E14" s="57" t="n">
        <v>3169</v>
      </c>
      <c r="F14" s="30" t="n">
        <v>3</v>
      </c>
      <c r="G14" s="59" t="n">
        <f aca="false">E14*F14</f>
        <v>9507</v>
      </c>
    </row>
    <row r="15" customFormat="false" ht="15.75" hidden="false" customHeight="true" outlineLevel="0" collapsed="false">
      <c r="A15" s="40" t="s">
        <v>135</v>
      </c>
      <c r="B15" s="40" t="s">
        <v>136</v>
      </c>
      <c r="C15" s="10" t="e">
        <f aca="false">CONCATENATE(A15,space,B15)</f>
        <v>#NAME?</v>
      </c>
      <c r="D15" s="40" t="s">
        <v>129</v>
      </c>
      <c r="E15" s="56" t="n">
        <v>4632</v>
      </c>
      <c r="F15" s="42" t="n">
        <v>0</v>
      </c>
      <c r="G15" s="59" t="e">
        <f aca="false">E15/F15</f>
        <v>#DIV/0!</v>
      </c>
    </row>
    <row r="16" customFormat="false" ht="15.75" hidden="false" customHeight="true" outlineLevel="0" collapsed="false">
      <c r="E16" s="60" t="s">
        <v>169</v>
      </c>
      <c r="F16" s="61" t="e">
        <f aca="false">SUM(F13:F16)</f>
        <v>#VALUE!</v>
      </c>
    </row>
    <row r="17" customFormat="false" ht="15.75" hidden="false" customHeight="true" outlineLevel="0" collapsed="false">
      <c r="B17" s="58" t="s">
        <v>121</v>
      </c>
      <c r="E17" s="45" t="s">
        <v>169</v>
      </c>
      <c r="F17" s="10" t="e">
        <f aca="false">F17+F13+F14+F15</f>
        <v>#VALUE!</v>
      </c>
    </row>
    <row r="18" customFormat="false" ht="15.75" hidden="false" customHeight="true" outlineLevel="0" collapsed="false">
      <c r="A18" s="45" t="s">
        <v>149</v>
      </c>
      <c r="B18" s="10" t="e">
        <f aca="false">MAX(#REF!)</f>
        <v>#VALUE!</v>
      </c>
    </row>
    <row r="20" customFormat="false" ht="15.75" hidden="false" customHeight="true" outlineLevel="0" collapsed="false">
      <c r="A20" s="4" t="s">
        <v>117</v>
      </c>
      <c r="B20" s="58" t="s">
        <v>120</v>
      </c>
      <c r="E20" s="58" t="s">
        <v>170</v>
      </c>
      <c r="F20" s="58" t="s">
        <v>171</v>
      </c>
    </row>
    <row r="21" customFormat="false" ht="15.75" hidden="false" customHeight="true" outlineLevel="0" collapsed="false">
      <c r="A21" s="18" t="s">
        <v>127</v>
      </c>
      <c r="B21" s="61" t="str">
        <f aca="false">VLOOKUP(A21,$A$13:$D$15,4,0)</f>
        <v>Male</v>
      </c>
      <c r="E21" s="18" t="n">
        <v>4</v>
      </c>
      <c r="F21" s="10" t="n">
        <f aca="false">SQRT(E21)</f>
        <v>2</v>
      </c>
    </row>
    <row r="22" customFormat="false" ht="15.75" hidden="false" customHeight="true" outlineLevel="0" collapsed="false">
      <c r="A22" s="18" t="s">
        <v>172</v>
      </c>
      <c r="B22" s="61" t="e">
        <f aca="false">VLOOKUP(A22,$A$13:$D$15,4,0)</f>
        <v>#N/A</v>
      </c>
      <c r="E22" s="18" t="n">
        <v>16</v>
      </c>
      <c r="F22" s="10" t="n">
        <f aca="false">SQRT(E22)</f>
        <v>4</v>
      </c>
    </row>
    <row r="23" customFormat="false" ht="15.75" hidden="false" customHeight="true" outlineLevel="0" collapsed="false">
      <c r="A23" s="18" t="s">
        <v>135</v>
      </c>
      <c r="B23" s="61" t="str">
        <f aca="false">VLOOKUP(A23,$A$13:$D$15,4,0)</f>
        <v>Male</v>
      </c>
      <c r="E23" s="18" t="n">
        <v>-1</v>
      </c>
      <c r="F23" s="10" t="e">
        <f aca="false">SQRT(E23)</f>
        <v>#VALUE!</v>
      </c>
    </row>
    <row r="25" customFormat="false" ht="15.75" hidden="false" customHeight="true" outlineLevel="0" collapsed="false">
      <c r="A25" s="58" t="s">
        <v>173</v>
      </c>
      <c r="B25" s="58" t="s">
        <v>174</v>
      </c>
      <c r="C25" s="58" t="s">
        <v>175</v>
      </c>
      <c r="F25" s="58" t="s">
        <v>176</v>
      </c>
    </row>
    <row r="26" customFormat="false" ht="15.75" hidden="false" customHeight="true" outlineLevel="0" collapsed="false">
      <c r="A26" s="62" t="n">
        <v>43845</v>
      </c>
      <c r="B26" s="30" t="s">
        <v>177</v>
      </c>
      <c r="C26" s="63" t="e">
        <f aca="false">A26-B26</f>
        <v>#VALUE!</v>
      </c>
      <c r="E26" s="30" t="s">
        <v>51</v>
      </c>
      <c r="F26" s="10" t="e">
        <f aca="false">$26$a</f>
        <v>#NAME?</v>
      </c>
    </row>
    <row r="27" customFormat="false" ht="15.75" hidden="false" customHeight="true" outlineLevel="0" collapsed="false">
      <c r="A27" s="62" t="n">
        <v>43845</v>
      </c>
      <c r="B27" s="30" t="s">
        <v>178</v>
      </c>
      <c r="C27" s="63" t="n">
        <f aca="false">A27-B27</f>
        <v>349</v>
      </c>
    </row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7">
    <mergeCell ref="B3:G3"/>
    <mergeCell ref="B4:G4"/>
    <mergeCell ref="B5:G5"/>
    <mergeCell ref="B6:G6"/>
    <mergeCell ref="B7:G7"/>
    <mergeCell ref="B8:G8"/>
    <mergeCell ref="B9:G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980000"/>
    <pageSetUpPr fitToPage="false"/>
  </sheetPr>
  <dimension ref="A1:G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1" outlineLevelCol="0"/>
  <cols>
    <col collapsed="false" customWidth="true" hidden="false" outlineLevel="0" max="1" min="1" style="0" width="30.29"/>
    <col collapsed="false" customWidth="true" hidden="false" outlineLevel="0" max="2" min="2" style="0" width="15.42"/>
    <col collapsed="false" customWidth="true" hidden="false" outlineLevel="0" max="3" min="3" style="0" width="17"/>
    <col collapsed="false" customWidth="true" hidden="false" outlineLevel="0" max="4" min="4" style="0" width="19.99"/>
    <col collapsed="false" customWidth="true" hidden="false" outlineLevel="0" max="5" min="5" style="0" width="17.29"/>
    <col collapsed="false" customWidth="true" hidden="false" outlineLevel="0" max="6" min="6" style="0" width="17"/>
    <col collapsed="false" customWidth="true" hidden="false" outlineLevel="0" max="1025" min="7" style="0" width="14.43"/>
  </cols>
  <sheetData>
    <row r="1" customFormat="false" ht="15.75" hidden="false" customHeight="true" outlineLevel="0" collapsed="false">
      <c r="A1" s="49" t="s">
        <v>179</v>
      </c>
      <c r="C1" s="64"/>
      <c r="D1" s="64"/>
    </row>
    <row r="3" customFormat="false" ht="15.75" hidden="false" customHeight="true" outlineLevel="1" collapsed="false">
      <c r="A3" s="51" t="s">
        <v>180</v>
      </c>
      <c r="B3" s="52" t="s">
        <v>181</v>
      </c>
      <c r="C3" s="52"/>
      <c r="D3" s="52"/>
      <c r="E3" s="52"/>
      <c r="F3" s="52"/>
    </row>
    <row r="4" customFormat="false" ht="15.75" hidden="false" customHeight="true" outlineLevel="1" collapsed="false">
      <c r="A4" s="51" t="s">
        <v>182</v>
      </c>
      <c r="B4" s="52" t="s">
        <v>183</v>
      </c>
      <c r="C4" s="52"/>
      <c r="D4" s="52"/>
      <c r="E4" s="52"/>
      <c r="F4" s="52"/>
    </row>
    <row r="5" customFormat="false" ht="15.75" hidden="false" customHeight="true" outlineLevel="1" collapsed="false">
      <c r="A5" s="51" t="s">
        <v>184</v>
      </c>
      <c r="B5" s="52" t="s">
        <v>185</v>
      </c>
      <c r="C5" s="52"/>
      <c r="D5" s="52"/>
      <c r="E5" s="52"/>
      <c r="F5" s="52"/>
    </row>
    <row r="6" customFormat="false" ht="15.75" hidden="false" customHeight="true" outlineLevel="1" collapsed="false">
      <c r="A6" s="51" t="s">
        <v>186</v>
      </c>
      <c r="B6" s="52" t="s">
        <v>187</v>
      </c>
      <c r="C6" s="52"/>
      <c r="D6" s="52"/>
      <c r="E6" s="52"/>
      <c r="F6" s="52"/>
    </row>
    <row r="7" customFormat="false" ht="15.75" hidden="false" customHeight="true" outlineLevel="1" collapsed="false">
      <c r="A7" s="51" t="s">
        <v>188</v>
      </c>
      <c r="B7" s="52" t="s">
        <v>189</v>
      </c>
      <c r="C7" s="52"/>
      <c r="D7" s="52"/>
      <c r="E7" s="52"/>
      <c r="F7" s="52"/>
    </row>
    <row r="8" customFormat="false" ht="15.75" hidden="false" customHeight="true" outlineLevel="1" collapsed="false">
      <c r="A8" s="51" t="s">
        <v>190</v>
      </c>
      <c r="B8" s="52" t="s">
        <v>191</v>
      </c>
      <c r="C8" s="52"/>
      <c r="D8" s="52"/>
      <c r="E8" s="52"/>
      <c r="F8" s="52"/>
    </row>
    <row r="9" customFormat="false" ht="15.75" hidden="false" customHeight="true" outlineLevel="1" collapsed="false">
      <c r="A9" s="51" t="s">
        <v>192</v>
      </c>
      <c r="B9" s="52" t="s">
        <v>193</v>
      </c>
      <c r="C9" s="52"/>
      <c r="D9" s="52"/>
      <c r="E9" s="52"/>
      <c r="F9" s="52"/>
    </row>
    <row r="10" customFormat="false" ht="15.75" hidden="false" customHeight="true" outlineLevel="1" collapsed="false">
      <c r="A10" s="51" t="s">
        <v>194</v>
      </c>
      <c r="B10" s="52" t="s">
        <v>195</v>
      </c>
      <c r="C10" s="52"/>
      <c r="D10" s="52"/>
      <c r="E10" s="52"/>
      <c r="F10" s="52"/>
    </row>
    <row r="11" customFormat="false" ht="15.75" hidden="false" customHeight="true" outlineLevel="1" collapsed="false">
      <c r="A11" s="51" t="s">
        <v>196</v>
      </c>
      <c r="B11" s="52" t="s">
        <v>197</v>
      </c>
      <c r="C11" s="52"/>
      <c r="D11" s="52"/>
      <c r="E11" s="52"/>
      <c r="F11" s="52"/>
    </row>
    <row r="12" customFormat="false" ht="15.75" hidden="false" customHeight="true" outlineLevel="1" collapsed="false">
      <c r="A12" s="51" t="s">
        <v>198</v>
      </c>
      <c r="B12" s="52" t="s">
        <v>199</v>
      </c>
      <c r="C12" s="52"/>
      <c r="D12" s="52"/>
      <c r="E12" s="52"/>
      <c r="F12" s="52"/>
    </row>
    <row r="13" customFormat="false" ht="15.75" hidden="false" customHeight="true" outlineLevel="1" collapsed="false">
      <c r="A13" s="51" t="s">
        <v>200</v>
      </c>
      <c r="B13" s="52" t="s">
        <v>201</v>
      </c>
      <c r="C13" s="52"/>
      <c r="D13" s="52"/>
      <c r="E13" s="52"/>
      <c r="F13" s="52"/>
    </row>
    <row r="14" customFormat="false" ht="15.75" hidden="false" customHeight="true" outlineLevel="0" collapsed="false">
      <c r="B14" s="30"/>
      <c r="C14" s="30"/>
      <c r="E14" s="30"/>
      <c r="F14" s="30"/>
    </row>
    <row r="15" customFormat="false" ht="15.75" hidden="false" customHeight="true" outlineLevel="0" collapsed="false">
      <c r="B15" s="30" t="s">
        <v>68</v>
      </c>
      <c r="C15" s="30" t="s">
        <v>68</v>
      </c>
      <c r="E15" s="30" t="s">
        <v>202</v>
      </c>
      <c r="F15" s="30" t="s">
        <v>203</v>
      </c>
    </row>
    <row r="16" customFormat="false" ht="15.75" hidden="false" customHeight="true" outlineLevel="0" collapsed="false">
      <c r="A16" s="39" t="s">
        <v>119</v>
      </c>
      <c r="B16" s="39" t="s">
        <v>120</v>
      </c>
      <c r="C16" s="39" t="s">
        <v>121</v>
      </c>
      <c r="D16" s="39" t="s">
        <v>122</v>
      </c>
      <c r="E16" s="55" t="s">
        <v>204</v>
      </c>
      <c r="F16" s="55" t="s">
        <v>205</v>
      </c>
    </row>
    <row r="17" customFormat="false" ht="15.75" hidden="false" customHeight="true" outlineLevel="0" collapsed="false">
      <c r="A17" s="40" t="s">
        <v>206</v>
      </c>
      <c r="B17" s="65"/>
      <c r="C17" s="65"/>
      <c r="D17" s="56" t="n">
        <v>7526</v>
      </c>
      <c r="E17" s="66"/>
      <c r="F17" s="66"/>
    </row>
    <row r="18" customFormat="false" ht="15.75" hidden="false" customHeight="true" outlineLevel="0" collapsed="false">
      <c r="A18" s="18" t="s">
        <v>207</v>
      </c>
      <c r="B18" s="65"/>
      <c r="C18" s="65"/>
      <c r="D18" s="57" t="n">
        <v>3169</v>
      </c>
      <c r="E18" s="66"/>
      <c r="F18" s="66"/>
    </row>
    <row r="19" customFormat="false" ht="15.75" hidden="false" customHeight="true" outlineLevel="0" collapsed="false">
      <c r="A19" s="40" t="s">
        <v>208</v>
      </c>
      <c r="B19" s="65"/>
      <c r="C19" s="65"/>
      <c r="D19" s="56" t="n">
        <v>4632</v>
      </c>
      <c r="E19" s="66"/>
      <c r="F19" s="66"/>
    </row>
    <row r="20" customFormat="false" ht="15.75" hidden="false" customHeight="true" outlineLevel="0" collapsed="false">
      <c r="A20" s="18" t="s">
        <v>209</v>
      </c>
      <c r="B20" s="65"/>
      <c r="C20" s="65"/>
      <c r="D20" s="57" t="n">
        <v>9262</v>
      </c>
      <c r="E20" s="66"/>
      <c r="F20" s="66"/>
    </row>
    <row r="21" customFormat="false" ht="15.75" hidden="false" customHeight="true" outlineLevel="0" collapsed="false">
      <c r="A21" s="40" t="s">
        <v>210</v>
      </c>
      <c r="B21" s="65"/>
      <c r="C21" s="65"/>
      <c r="D21" s="56" t="n">
        <v>7234</v>
      </c>
      <c r="E21" s="66"/>
      <c r="F21" s="66"/>
    </row>
    <row r="22" customFormat="false" ht="15.75" hidden="false" customHeight="true" outlineLevel="0" collapsed="false">
      <c r="A22" s="18" t="s">
        <v>211</v>
      </c>
      <c r="B22" s="65"/>
      <c r="C22" s="65"/>
      <c r="D22" s="57" t="n">
        <v>2394</v>
      </c>
      <c r="E22" s="66"/>
      <c r="F22" s="66"/>
    </row>
    <row r="23" customFormat="false" ht="15.75" hidden="false" customHeight="true" outlineLevel="0" collapsed="false">
      <c r="A23" s="40" t="s">
        <v>212</v>
      </c>
    </row>
    <row r="24" customFormat="false" ht="15.75" hidden="false" customHeight="true" outlineLevel="0" collapsed="false">
      <c r="D24" s="67" t="s">
        <v>213</v>
      </c>
      <c r="E24" s="68" t="s">
        <v>120</v>
      </c>
      <c r="F24" s="68" t="s">
        <v>214</v>
      </c>
      <c r="G24" s="69" t="s">
        <v>121</v>
      </c>
    </row>
    <row r="25" customFormat="false" ht="15.75" hidden="false" customHeight="true" outlineLevel="0" collapsed="false">
      <c r="A25" s="4" t="s">
        <v>215</v>
      </c>
      <c r="B25" s="66"/>
      <c r="C25" s="18" t="s">
        <v>152</v>
      </c>
      <c r="D25" s="70" t="s">
        <v>208</v>
      </c>
      <c r="E25" s="71" t="s">
        <v>129</v>
      </c>
      <c r="F25" s="71" t="s">
        <v>216</v>
      </c>
      <c r="G25" s="72" t="n">
        <v>42</v>
      </c>
    </row>
    <row r="26" customFormat="false" ht="15.75" hidden="false" customHeight="true" outlineLevel="0" collapsed="false">
      <c r="A26" s="4" t="s">
        <v>217</v>
      </c>
      <c r="B26" s="66"/>
      <c r="C26" s="18" t="s">
        <v>152</v>
      </c>
      <c r="D26" s="70" t="s">
        <v>210</v>
      </c>
      <c r="E26" s="71" t="s">
        <v>129</v>
      </c>
      <c r="F26" s="71" t="s">
        <v>216</v>
      </c>
      <c r="G26" s="72" t="n">
        <v>48</v>
      </c>
    </row>
    <row r="27" customFormat="false" ht="15.75" hidden="false" customHeight="true" outlineLevel="0" collapsed="false">
      <c r="A27" s="4" t="s">
        <v>218</v>
      </c>
      <c r="B27" s="66"/>
      <c r="C27" s="18" t="s">
        <v>154</v>
      </c>
      <c r="D27" s="70" t="s">
        <v>219</v>
      </c>
      <c r="E27" s="71" t="s">
        <v>133</v>
      </c>
      <c r="F27" s="71" t="s">
        <v>220</v>
      </c>
      <c r="G27" s="72" t="n">
        <v>49</v>
      </c>
    </row>
    <row r="28" customFormat="false" ht="15.75" hidden="false" customHeight="true" outlineLevel="0" collapsed="false">
      <c r="A28" s="4" t="s">
        <v>221</v>
      </c>
      <c r="B28" s="66"/>
      <c r="C28" s="18" t="s">
        <v>156</v>
      </c>
      <c r="D28" s="70" t="s">
        <v>222</v>
      </c>
      <c r="E28" s="71" t="s">
        <v>133</v>
      </c>
      <c r="F28" s="71" t="s">
        <v>216</v>
      </c>
      <c r="G28" s="72" t="n">
        <v>48</v>
      </c>
    </row>
    <row r="29" customFormat="false" ht="15.75" hidden="false" customHeight="true" outlineLevel="0" collapsed="false">
      <c r="A29" s="4" t="s">
        <v>223</v>
      </c>
      <c r="B29" s="66"/>
      <c r="C29" s="18" t="s">
        <v>157</v>
      </c>
      <c r="D29" s="70" t="s">
        <v>224</v>
      </c>
      <c r="E29" s="71" t="s">
        <v>129</v>
      </c>
      <c r="F29" s="71" t="s">
        <v>220</v>
      </c>
      <c r="G29" s="72" t="n">
        <v>45</v>
      </c>
    </row>
    <row r="30" customFormat="false" ht="15.75" hidden="false" customHeight="true" outlineLevel="0" collapsed="false">
      <c r="A30" s="4" t="s">
        <v>225</v>
      </c>
      <c r="B30" s="66"/>
      <c r="C30" s="18" t="s">
        <v>226</v>
      </c>
      <c r="D30" s="70" t="s">
        <v>227</v>
      </c>
      <c r="E30" s="71" t="s">
        <v>129</v>
      </c>
      <c r="F30" s="71" t="s">
        <v>220</v>
      </c>
      <c r="G30" s="72" t="n">
        <v>42</v>
      </c>
    </row>
    <row r="31" customFormat="false" ht="15.75" hidden="false" customHeight="true" outlineLevel="0" collapsed="false">
      <c r="A31" s="4" t="s">
        <v>228</v>
      </c>
      <c r="B31" s="66"/>
      <c r="C31" s="18" t="s">
        <v>229</v>
      </c>
      <c r="D31" s="70" t="s">
        <v>230</v>
      </c>
      <c r="E31" s="71" t="s">
        <v>129</v>
      </c>
      <c r="F31" s="71" t="s">
        <v>220</v>
      </c>
      <c r="G31" s="72" t="n">
        <v>43</v>
      </c>
    </row>
    <row r="32" customFormat="false" ht="15.75" hidden="false" customHeight="true" outlineLevel="0" collapsed="false">
      <c r="D32" s="70" t="s">
        <v>231</v>
      </c>
      <c r="E32" s="71" t="s">
        <v>133</v>
      </c>
      <c r="F32" s="71" t="s">
        <v>216</v>
      </c>
      <c r="G32" s="72" t="n">
        <v>45</v>
      </c>
    </row>
    <row r="33" customFormat="false" ht="15.75" hidden="false" customHeight="true" outlineLevel="0" collapsed="false">
      <c r="A33" s="45"/>
      <c r="B33" s="45"/>
      <c r="C33" s="45"/>
      <c r="D33" s="70" t="s">
        <v>232</v>
      </c>
      <c r="E33" s="71" t="s">
        <v>129</v>
      </c>
      <c r="F33" s="71" t="s">
        <v>216</v>
      </c>
      <c r="G33" s="72" t="n">
        <v>48</v>
      </c>
    </row>
    <row r="34" customFormat="false" ht="15.75" hidden="false" customHeight="true" outlineLevel="0" collapsed="false">
      <c r="A34" s="45"/>
      <c r="B34" s="45"/>
      <c r="C34" s="45"/>
      <c r="D34" s="70" t="s">
        <v>233</v>
      </c>
      <c r="E34" s="71" t="s">
        <v>129</v>
      </c>
      <c r="F34" s="71" t="s">
        <v>220</v>
      </c>
      <c r="G34" s="72" t="n">
        <v>47</v>
      </c>
    </row>
    <row r="35" customFormat="false" ht="15.75" hidden="false" customHeight="true" outlineLevel="0" collapsed="false">
      <c r="A35" s="45"/>
      <c r="B35" s="45"/>
      <c r="C35" s="45"/>
      <c r="D35" s="70" t="s">
        <v>234</v>
      </c>
      <c r="E35" s="71" t="s">
        <v>129</v>
      </c>
      <c r="F35" s="71" t="s">
        <v>216</v>
      </c>
      <c r="G35" s="72" t="n">
        <v>48</v>
      </c>
    </row>
    <row r="36" customFormat="false" ht="15.75" hidden="false" customHeight="true" outlineLevel="0" collapsed="false">
      <c r="A36" s="45"/>
      <c r="B36" s="45"/>
      <c r="C36" s="45"/>
      <c r="D36" s="70" t="s">
        <v>209</v>
      </c>
      <c r="E36" s="71" t="s">
        <v>133</v>
      </c>
      <c r="F36" s="71" t="s">
        <v>220</v>
      </c>
      <c r="G36" s="72" t="n">
        <v>40</v>
      </c>
    </row>
    <row r="37" customFormat="false" ht="15.75" hidden="false" customHeight="true" outlineLevel="0" collapsed="false">
      <c r="D37" s="70" t="s">
        <v>235</v>
      </c>
      <c r="E37" s="71" t="s">
        <v>129</v>
      </c>
      <c r="F37" s="71" t="s">
        <v>216</v>
      </c>
      <c r="G37" s="72" t="n">
        <v>44</v>
      </c>
    </row>
    <row r="38" customFormat="false" ht="15.75" hidden="false" customHeight="true" outlineLevel="0" collapsed="false">
      <c r="D38" s="70" t="s">
        <v>236</v>
      </c>
      <c r="E38" s="71" t="s">
        <v>133</v>
      </c>
      <c r="F38" s="71" t="s">
        <v>216</v>
      </c>
      <c r="G38" s="72" t="n">
        <v>48</v>
      </c>
    </row>
    <row r="39" customFormat="false" ht="15.75" hidden="false" customHeight="true" outlineLevel="0" collapsed="false">
      <c r="D39" s="70" t="s">
        <v>237</v>
      </c>
      <c r="E39" s="71" t="s">
        <v>133</v>
      </c>
      <c r="F39" s="71" t="s">
        <v>220</v>
      </c>
      <c r="G39" s="72" t="n">
        <v>43</v>
      </c>
    </row>
    <row r="40" customFormat="false" ht="15.75" hidden="false" customHeight="true" outlineLevel="0" collapsed="false">
      <c r="D40" s="70" t="s">
        <v>211</v>
      </c>
      <c r="E40" s="71" t="s">
        <v>133</v>
      </c>
      <c r="F40" s="71" t="s">
        <v>220</v>
      </c>
      <c r="G40" s="72" t="n">
        <v>48</v>
      </c>
    </row>
    <row r="41" customFormat="false" ht="15.75" hidden="false" customHeight="true" outlineLevel="0" collapsed="false">
      <c r="D41" s="70" t="s">
        <v>206</v>
      </c>
      <c r="E41" s="71" t="s">
        <v>129</v>
      </c>
      <c r="F41" s="71" t="s">
        <v>216</v>
      </c>
      <c r="G41" s="72" t="n">
        <v>40</v>
      </c>
    </row>
    <row r="42" customFormat="false" ht="15.75" hidden="false" customHeight="true" outlineLevel="0" collapsed="false">
      <c r="D42" s="70" t="s">
        <v>238</v>
      </c>
      <c r="E42" s="71" t="s">
        <v>133</v>
      </c>
      <c r="F42" s="71" t="s">
        <v>220</v>
      </c>
      <c r="G42" s="72" t="n">
        <v>47</v>
      </c>
    </row>
    <row r="43" customFormat="false" ht="15.75" hidden="false" customHeight="true" outlineLevel="0" collapsed="false">
      <c r="D43" s="70" t="s">
        <v>239</v>
      </c>
      <c r="E43" s="71" t="s">
        <v>133</v>
      </c>
      <c r="F43" s="71" t="s">
        <v>220</v>
      </c>
      <c r="G43" s="72" t="n">
        <v>41</v>
      </c>
    </row>
    <row r="44" customFormat="false" ht="15.75" hidden="false" customHeight="true" outlineLevel="0" collapsed="false">
      <c r="D44" s="73" t="s">
        <v>207</v>
      </c>
      <c r="E44" s="74" t="s">
        <v>133</v>
      </c>
      <c r="F44" s="74" t="s">
        <v>216</v>
      </c>
      <c r="G44" s="75" t="n">
        <v>49</v>
      </c>
    </row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1"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true">
    <tabColor rgb="FF38761D"/>
    <pageSetUpPr fitToPage="false"/>
  </sheetPr>
  <dimension ref="A1:M40"/>
  <sheetViews>
    <sheetView showFormulas="false" showGridLines="true" showRowColHeaders="true" showZeros="true" rightToLeft="false" tabSelected="true" showOutlineSymbols="true" defaultGridColor="true" view="normal" topLeftCell="B13" colorId="64" zoomScale="100" zoomScaleNormal="100" zoomScalePageLayoutView="100" workbookViewId="0">
      <selection pane="topLeft" activeCell="H38" activeCellId="0" sqref="H38"/>
    </sheetView>
  </sheetViews>
  <sheetFormatPr defaultRowHeight="15" zeroHeight="false" outlineLevelRow="1" outlineLevelCol="0"/>
  <cols>
    <col collapsed="false" customWidth="true" hidden="false" outlineLevel="0" max="1" min="1" style="0" width="34.78"/>
    <col collapsed="false" customWidth="true" hidden="false" outlineLevel="0" max="2" min="2" style="0" width="9.2"/>
    <col collapsed="false" customWidth="true" hidden="false" outlineLevel="0" max="3" min="3" style="0" width="10.6"/>
    <col collapsed="false" customWidth="true" hidden="false" outlineLevel="0" max="4" min="4" style="0" width="7.82"/>
    <col collapsed="false" customWidth="true" hidden="false" outlineLevel="0" max="5" min="5" style="0" width="4.9"/>
    <col collapsed="false" customWidth="true" hidden="false" outlineLevel="0" max="6" min="6" style="0" width="13.24"/>
    <col collapsed="false" customWidth="true" hidden="false" outlineLevel="0" max="7" min="7" style="0" width="5.88"/>
    <col collapsed="false" customWidth="true" hidden="false" outlineLevel="0" max="8" min="8" style="0" width="14.49"/>
    <col collapsed="false" customWidth="true" hidden="false" outlineLevel="0" max="9" min="9" style="0" width="13.65"/>
    <col collapsed="false" customWidth="true" hidden="false" outlineLevel="0" max="10" min="10" style="0" width="12.55"/>
    <col collapsed="false" customWidth="true" hidden="false" outlineLevel="0" max="11" min="11" style="0" width="15.18"/>
    <col collapsed="false" customWidth="true" hidden="false" outlineLevel="0" max="12" min="12" style="0" width="13.38"/>
    <col collapsed="false" customWidth="true" hidden="false" outlineLevel="0" max="13" min="13" style="0" width="18.52"/>
    <col collapsed="false" customWidth="true" hidden="false" outlineLevel="0" max="1025" min="14" style="0" width="14.43"/>
  </cols>
  <sheetData>
    <row r="1" customFormat="false" ht="15.75" hidden="false" customHeight="true" outlineLevel="0" collapsed="false">
      <c r="A1" s="49" t="s">
        <v>240</v>
      </c>
    </row>
    <row r="3" customFormat="false" ht="15.75" hidden="false" customHeight="true" outlineLevel="1" collapsed="false">
      <c r="A3" s="76" t="s">
        <v>241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customFormat="false" ht="15.75" hidden="false" customHeight="true" outlineLevel="1" collapsed="false">
      <c r="A4" s="77" t="s">
        <v>242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customFormat="false" ht="15.75" hidden="false" customHeight="true" outlineLevel="1" collapsed="false">
      <c r="A5" s="77" t="s">
        <v>243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customFormat="false" ht="15.75" hidden="false" customHeight="true" outlineLevel="1" collapsed="false">
      <c r="A6" s="77" t="s">
        <v>244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customFormat="false" ht="15.75" hidden="false" customHeight="true" outlineLevel="1" collapsed="false">
      <c r="A7" s="77" t="s">
        <v>245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customFormat="false" ht="15.75" hidden="false" customHeight="true" outlineLevel="1" collapsed="false">
      <c r="A8" s="77" t="s">
        <v>246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customFormat="false" ht="15.75" hidden="false" customHeight="true" outlineLevel="1" collapsed="false">
      <c r="A9" s="77" t="s">
        <v>247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customFormat="false" ht="15.75" hidden="false" customHeight="true" outlineLevel="1" collapsed="false">
      <c r="A10" s="77" t="s">
        <v>248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customFormat="false" ht="15.75" hidden="false" customHeight="true" outlineLevel="1" collapsed="false">
      <c r="A11" s="77" t="s">
        <v>249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customFormat="false" ht="15.75" hidden="false" customHeight="true" outlineLevel="1" collapsed="false">
      <c r="A12" s="77" t="s">
        <v>250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customFormat="false" ht="15.75" hidden="false" customHeight="true" outlineLevel="1" collapsed="false">
      <c r="A13" s="77" t="s">
        <v>251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customFormat="false" ht="15.75" hidden="false" customHeight="true" outlineLevel="1" collapsed="false">
      <c r="A14" s="78" t="s">
        <v>252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customFormat="false" ht="15.75" hidden="false" customHeight="true" outlineLevel="1" collapsed="false"/>
    <row r="16" customFormat="false" ht="15.75" hidden="false" customHeight="true" outlineLevel="0" collapsed="false">
      <c r="A16" s="18"/>
      <c r="B16" s="79" t="s">
        <v>213</v>
      </c>
      <c r="C16" s="80" t="s">
        <v>118</v>
      </c>
      <c r="D16" s="80" t="s">
        <v>120</v>
      </c>
      <c r="E16" s="80" t="s">
        <v>121</v>
      </c>
      <c r="F16" s="80" t="s">
        <v>125</v>
      </c>
      <c r="G16" s="80" t="s">
        <v>126</v>
      </c>
      <c r="H16" s="80" t="s">
        <v>122</v>
      </c>
      <c r="I16" s="80" t="s">
        <v>123</v>
      </c>
      <c r="J16" s="80" t="s">
        <v>253</v>
      </c>
      <c r="K16" s="80" t="s">
        <v>254</v>
      </c>
      <c r="L16" s="80" t="s">
        <v>214</v>
      </c>
      <c r="M16" s="81" t="s">
        <v>255</v>
      </c>
    </row>
    <row r="17" customFormat="false" ht="15.75" hidden="false" customHeight="true" outlineLevel="0" collapsed="false">
      <c r="A17" s="18"/>
      <c r="B17" s="82" t="s">
        <v>135</v>
      </c>
      <c r="C17" s="83" t="s">
        <v>136</v>
      </c>
      <c r="D17" s="83" t="s">
        <v>129</v>
      </c>
      <c r="E17" s="83" t="n">
        <v>42</v>
      </c>
      <c r="F17" s="83" t="s">
        <v>256</v>
      </c>
      <c r="G17" s="83" t="s">
        <v>257</v>
      </c>
      <c r="H17" s="84" t="n">
        <v>4632</v>
      </c>
      <c r="I17" s="84" t="n">
        <f aca="false">H17*12</f>
        <v>55584</v>
      </c>
      <c r="J17" s="85" t="n">
        <v>539740192</v>
      </c>
      <c r="K17" s="83" t="s">
        <v>258</v>
      </c>
      <c r="L17" s="83" t="s">
        <v>220</v>
      </c>
      <c r="M17" s="86" t="n">
        <v>0</v>
      </c>
    </row>
    <row r="18" customFormat="false" ht="15.75" hidden="false" customHeight="true" outlineLevel="0" collapsed="false">
      <c r="A18" s="18"/>
      <c r="B18" s="82" t="s">
        <v>141</v>
      </c>
      <c r="C18" s="83" t="s">
        <v>142</v>
      </c>
      <c r="D18" s="83" t="s">
        <v>129</v>
      </c>
      <c r="E18" s="83" t="n">
        <v>48</v>
      </c>
      <c r="F18" s="83" t="s">
        <v>259</v>
      </c>
      <c r="G18" s="83" t="s">
        <v>260</v>
      </c>
      <c r="H18" s="84" t="n">
        <v>7234</v>
      </c>
      <c r="I18" s="84" t="n">
        <f aca="false">H18*12</f>
        <v>86808</v>
      </c>
      <c r="J18" s="85" t="n">
        <v>238247703</v>
      </c>
      <c r="K18" s="83" t="s">
        <v>261</v>
      </c>
      <c r="L18" s="83" t="s">
        <v>220</v>
      </c>
      <c r="M18" s="86" t="n">
        <v>0</v>
      </c>
    </row>
    <row r="19" customFormat="false" ht="15.75" hidden="false" customHeight="true" outlineLevel="0" collapsed="false">
      <c r="A19" s="18"/>
      <c r="B19" s="82" t="s">
        <v>262</v>
      </c>
      <c r="C19" s="83" t="s">
        <v>263</v>
      </c>
      <c r="D19" s="83" t="s">
        <v>133</v>
      </c>
      <c r="E19" s="83" t="n">
        <v>49</v>
      </c>
      <c r="F19" s="83" t="s">
        <v>264</v>
      </c>
      <c r="G19" s="83" t="s">
        <v>257</v>
      </c>
      <c r="H19" s="84" t="n">
        <v>2464</v>
      </c>
      <c r="I19" s="84" t="n">
        <f aca="false">H19*12</f>
        <v>29568</v>
      </c>
      <c r="J19" s="85" t="n">
        <v>150612156</v>
      </c>
      <c r="K19" s="83" t="s">
        <v>265</v>
      </c>
      <c r="L19" s="83" t="s">
        <v>220</v>
      </c>
      <c r="M19" s="86" t="n">
        <v>2</v>
      </c>
    </row>
    <row r="20" customFormat="false" ht="15.75" hidden="false" customHeight="true" outlineLevel="0" collapsed="false">
      <c r="A20" s="18"/>
      <c r="B20" s="82" t="s">
        <v>266</v>
      </c>
      <c r="C20" s="83" t="s">
        <v>267</v>
      </c>
      <c r="D20" s="83" t="s">
        <v>133</v>
      </c>
      <c r="E20" s="83" t="n">
        <v>48</v>
      </c>
      <c r="F20" s="83" t="s">
        <v>268</v>
      </c>
      <c r="G20" s="83" t="s">
        <v>269</v>
      </c>
      <c r="H20" s="84" t="n">
        <v>5100</v>
      </c>
      <c r="I20" s="84" t="n">
        <f aca="false">H20*12</f>
        <v>61200</v>
      </c>
      <c r="J20" s="85" t="n">
        <v>421237239</v>
      </c>
      <c r="K20" s="83" t="s">
        <v>265</v>
      </c>
      <c r="L20" s="83" t="s">
        <v>216</v>
      </c>
      <c r="M20" s="86" t="n">
        <v>0</v>
      </c>
    </row>
    <row r="21" customFormat="false" ht="15.75" hidden="true" customHeight="true" outlineLevel="0" collapsed="false">
      <c r="A21" s="18"/>
      <c r="B21" s="82" t="s">
        <v>270</v>
      </c>
      <c r="C21" s="83" t="s">
        <v>271</v>
      </c>
      <c r="D21" s="83" t="s">
        <v>129</v>
      </c>
      <c r="E21" s="83" t="n">
        <v>45</v>
      </c>
      <c r="F21" s="83" t="s">
        <v>272</v>
      </c>
      <c r="G21" s="83" t="s">
        <v>273</v>
      </c>
      <c r="H21" s="84" t="n">
        <v>4292</v>
      </c>
      <c r="I21" s="84" t="n">
        <f aca="false">H21*12</f>
        <v>51504</v>
      </c>
      <c r="J21" s="85" t="n">
        <v>413699057</v>
      </c>
      <c r="K21" s="83" t="s">
        <v>274</v>
      </c>
      <c r="L21" s="83" t="s">
        <v>216</v>
      </c>
      <c r="M21" s="86" t="n">
        <v>5</v>
      </c>
    </row>
    <row r="22" customFormat="false" ht="15.75" hidden="true" customHeight="true" outlineLevel="0" collapsed="false">
      <c r="A22" s="18"/>
      <c r="B22" s="82" t="s">
        <v>275</v>
      </c>
      <c r="C22" s="83" t="s">
        <v>276</v>
      </c>
      <c r="D22" s="83" t="s">
        <v>129</v>
      </c>
      <c r="E22" s="83" t="n">
        <v>42</v>
      </c>
      <c r="F22" s="83" t="s">
        <v>277</v>
      </c>
      <c r="G22" s="83" t="s">
        <v>278</v>
      </c>
      <c r="H22" s="84" t="n">
        <v>9036</v>
      </c>
      <c r="I22" s="84" t="n">
        <f aca="false">H22*12</f>
        <v>108432</v>
      </c>
      <c r="J22" s="85" t="n">
        <v>317277659</v>
      </c>
      <c r="K22" s="83" t="s">
        <v>279</v>
      </c>
      <c r="L22" s="83" t="s">
        <v>220</v>
      </c>
      <c r="M22" s="86" t="n">
        <v>3</v>
      </c>
    </row>
    <row r="23" customFormat="false" ht="15.75" hidden="false" customHeight="true" outlineLevel="0" collapsed="false">
      <c r="A23" s="18"/>
      <c r="B23" s="82" t="s">
        <v>280</v>
      </c>
      <c r="C23" s="83" t="s">
        <v>281</v>
      </c>
      <c r="D23" s="83" t="s">
        <v>129</v>
      </c>
      <c r="E23" s="83" t="n">
        <v>43</v>
      </c>
      <c r="F23" s="83" t="s">
        <v>282</v>
      </c>
      <c r="G23" s="83" t="s">
        <v>283</v>
      </c>
      <c r="H23" s="84" t="n">
        <v>3140</v>
      </c>
      <c r="I23" s="84" t="n">
        <f aca="false">H23*12</f>
        <v>37680</v>
      </c>
      <c r="J23" s="85" t="n">
        <v>240397658</v>
      </c>
      <c r="K23" s="83" t="s">
        <v>279</v>
      </c>
      <c r="L23" s="83" t="s">
        <v>220</v>
      </c>
      <c r="M23" s="86" t="n">
        <v>1</v>
      </c>
    </row>
    <row r="24" customFormat="false" ht="15.75" hidden="false" customHeight="true" outlineLevel="0" collapsed="false">
      <c r="A24" s="18"/>
      <c r="B24" s="82" t="s">
        <v>284</v>
      </c>
      <c r="C24" s="83" t="s">
        <v>285</v>
      </c>
      <c r="D24" s="83" t="s">
        <v>133</v>
      </c>
      <c r="E24" s="83" t="n">
        <v>45</v>
      </c>
      <c r="F24" s="83" t="s">
        <v>286</v>
      </c>
      <c r="G24" s="83" t="s">
        <v>287</v>
      </c>
      <c r="H24" s="84" t="n">
        <v>2928</v>
      </c>
      <c r="I24" s="84" t="n">
        <f aca="false">H24*12</f>
        <v>35136</v>
      </c>
      <c r="J24" s="85" t="n">
        <v>616043098</v>
      </c>
      <c r="K24" s="83" t="s">
        <v>274</v>
      </c>
      <c r="L24" s="83" t="s">
        <v>220</v>
      </c>
      <c r="M24" s="86" t="n">
        <v>1</v>
      </c>
    </row>
    <row r="25" customFormat="false" ht="15.75" hidden="false" customHeight="true" outlineLevel="0" collapsed="false">
      <c r="A25" s="18"/>
      <c r="B25" s="82" t="s">
        <v>288</v>
      </c>
      <c r="C25" s="83" t="s">
        <v>289</v>
      </c>
      <c r="D25" s="83" t="s">
        <v>129</v>
      </c>
      <c r="E25" s="83" t="n">
        <v>48</v>
      </c>
      <c r="F25" s="83" t="s">
        <v>290</v>
      </c>
      <c r="G25" s="83" t="s">
        <v>291</v>
      </c>
      <c r="H25" s="84" t="n">
        <v>9843</v>
      </c>
      <c r="I25" s="84" t="n">
        <f aca="false">H25*12</f>
        <v>118116</v>
      </c>
      <c r="J25" s="85" t="n">
        <v>590552403</v>
      </c>
      <c r="K25" s="83" t="s">
        <v>258</v>
      </c>
      <c r="L25" s="83" t="s">
        <v>216</v>
      </c>
      <c r="M25" s="86" t="n">
        <v>0</v>
      </c>
    </row>
    <row r="26" customFormat="false" ht="15.75" hidden="false" customHeight="true" outlineLevel="0" collapsed="false">
      <c r="A26" s="18"/>
      <c r="B26" s="82" t="s">
        <v>292</v>
      </c>
      <c r="C26" s="83" t="s">
        <v>293</v>
      </c>
      <c r="D26" s="83" t="s">
        <v>129</v>
      </c>
      <c r="E26" s="83" t="n">
        <v>47</v>
      </c>
      <c r="F26" s="83" t="s">
        <v>294</v>
      </c>
      <c r="G26" s="83" t="s">
        <v>295</v>
      </c>
      <c r="H26" s="84" t="n">
        <v>9178</v>
      </c>
      <c r="I26" s="84" t="n">
        <f aca="false">H26*12</f>
        <v>110136</v>
      </c>
      <c r="J26" s="85" t="n">
        <v>654611351</v>
      </c>
      <c r="K26" s="83" t="s">
        <v>279</v>
      </c>
      <c r="L26" s="83" t="s">
        <v>220</v>
      </c>
      <c r="M26" s="86" t="n">
        <v>0</v>
      </c>
    </row>
    <row r="27" customFormat="false" ht="15.75" hidden="false" customHeight="true" outlineLevel="0" collapsed="false">
      <c r="A27" s="18"/>
      <c r="B27" s="82" t="s">
        <v>296</v>
      </c>
      <c r="C27" s="83" t="s">
        <v>297</v>
      </c>
      <c r="D27" s="83" t="s">
        <v>129</v>
      </c>
      <c r="E27" s="83" t="n">
        <v>48</v>
      </c>
      <c r="F27" s="83" t="s">
        <v>298</v>
      </c>
      <c r="G27" s="83" t="s">
        <v>260</v>
      </c>
      <c r="H27" s="84" t="n">
        <v>4977</v>
      </c>
      <c r="I27" s="84" t="n">
        <f aca="false">H27*12</f>
        <v>59724</v>
      </c>
      <c r="J27" s="85" t="n">
        <v>455817125</v>
      </c>
      <c r="K27" s="83" t="s">
        <v>299</v>
      </c>
      <c r="L27" s="83" t="s">
        <v>216</v>
      </c>
      <c r="M27" s="86" t="n">
        <v>0</v>
      </c>
    </row>
    <row r="28" customFormat="false" ht="15.75" hidden="false" customHeight="true" outlineLevel="0" collapsed="false">
      <c r="A28" s="18"/>
      <c r="B28" s="82" t="s">
        <v>138</v>
      </c>
      <c r="C28" s="83" t="s">
        <v>139</v>
      </c>
      <c r="D28" s="83" t="s">
        <v>133</v>
      </c>
      <c r="E28" s="83" t="n">
        <v>40</v>
      </c>
      <c r="F28" s="83" t="s">
        <v>298</v>
      </c>
      <c r="G28" s="83" t="s">
        <v>260</v>
      </c>
      <c r="H28" s="84" t="n">
        <v>9262</v>
      </c>
      <c r="I28" s="84" t="n">
        <f aca="false">H28*12</f>
        <v>111144</v>
      </c>
      <c r="J28" s="85" t="n">
        <v>496601806</v>
      </c>
      <c r="K28" s="83" t="s">
        <v>299</v>
      </c>
      <c r="L28" s="83" t="s">
        <v>216</v>
      </c>
      <c r="M28" s="86" t="n">
        <v>1</v>
      </c>
    </row>
    <row r="29" customFormat="false" ht="15.75" hidden="true" customHeight="true" outlineLevel="0" collapsed="false">
      <c r="A29" s="18"/>
      <c r="B29" s="82" t="s">
        <v>300</v>
      </c>
      <c r="C29" s="83" t="s">
        <v>301</v>
      </c>
      <c r="D29" s="83" t="s">
        <v>129</v>
      </c>
      <c r="E29" s="83" t="n">
        <v>44</v>
      </c>
      <c r="F29" s="83" t="s">
        <v>302</v>
      </c>
      <c r="G29" s="83" t="s">
        <v>303</v>
      </c>
      <c r="H29" s="84" t="n">
        <v>4267</v>
      </c>
      <c r="I29" s="84" t="n">
        <f aca="false">H29*12</f>
        <v>51204</v>
      </c>
      <c r="J29" s="85" t="n">
        <v>475305514</v>
      </c>
      <c r="K29" s="83" t="s">
        <v>279</v>
      </c>
      <c r="L29" s="83" t="s">
        <v>216</v>
      </c>
      <c r="M29" s="86" t="n">
        <v>4</v>
      </c>
    </row>
    <row r="30" customFormat="false" ht="15.75" hidden="false" customHeight="true" outlineLevel="0" collapsed="false">
      <c r="A30" s="18"/>
      <c r="B30" s="82" t="s">
        <v>304</v>
      </c>
      <c r="C30" s="83" t="s">
        <v>305</v>
      </c>
      <c r="D30" s="83" t="s">
        <v>133</v>
      </c>
      <c r="E30" s="83" t="n">
        <v>48</v>
      </c>
      <c r="F30" s="83" t="s">
        <v>306</v>
      </c>
      <c r="G30" s="83" t="s">
        <v>307</v>
      </c>
      <c r="H30" s="84" t="n">
        <v>8097</v>
      </c>
      <c r="I30" s="84" t="n">
        <f aca="false">H30*12</f>
        <v>97164</v>
      </c>
      <c r="J30" s="85" t="n">
        <v>657734805</v>
      </c>
      <c r="K30" s="83" t="s">
        <v>279</v>
      </c>
      <c r="L30" s="83" t="s">
        <v>216</v>
      </c>
      <c r="M30" s="86" t="n">
        <v>0</v>
      </c>
    </row>
    <row r="31" customFormat="false" ht="15.75" hidden="false" customHeight="true" outlineLevel="0" collapsed="false">
      <c r="A31" s="18"/>
      <c r="B31" s="82" t="s">
        <v>308</v>
      </c>
      <c r="C31" s="83" t="s">
        <v>309</v>
      </c>
      <c r="D31" s="83" t="s">
        <v>133</v>
      </c>
      <c r="E31" s="83" t="n">
        <v>43</v>
      </c>
      <c r="F31" s="83" t="s">
        <v>310</v>
      </c>
      <c r="G31" s="83" t="s">
        <v>269</v>
      </c>
      <c r="H31" s="84" t="n">
        <v>8325</v>
      </c>
      <c r="I31" s="84" t="n">
        <f aca="false">H31*12</f>
        <v>99900</v>
      </c>
      <c r="J31" s="85" t="n">
        <v>232302956</v>
      </c>
      <c r="K31" s="83" t="s">
        <v>258</v>
      </c>
      <c r="L31" s="83" t="s">
        <v>216</v>
      </c>
      <c r="M31" s="86" t="n">
        <v>1</v>
      </c>
    </row>
    <row r="32" customFormat="false" ht="15.75" hidden="false" customHeight="true" outlineLevel="0" collapsed="false">
      <c r="A32" s="18"/>
      <c r="B32" s="82" t="s">
        <v>144</v>
      </c>
      <c r="C32" s="83" t="s">
        <v>145</v>
      </c>
      <c r="D32" s="83" t="s">
        <v>133</v>
      </c>
      <c r="E32" s="83" t="n">
        <v>48</v>
      </c>
      <c r="F32" s="83" t="s">
        <v>311</v>
      </c>
      <c r="G32" s="83" t="s">
        <v>312</v>
      </c>
      <c r="H32" s="84" t="n">
        <v>2394</v>
      </c>
      <c r="I32" s="84" t="n">
        <f aca="false">H32*12</f>
        <v>28728</v>
      </c>
      <c r="J32" s="85" t="n">
        <v>710502241</v>
      </c>
      <c r="K32" s="83" t="s">
        <v>258</v>
      </c>
      <c r="L32" s="83" t="s">
        <v>220</v>
      </c>
      <c r="M32" s="86" t="n">
        <v>2</v>
      </c>
    </row>
    <row r="33" customFormat="false" ht="15.75" hidden="false" customHeight="true" outlineLevel="0" collapsed="false">
      <c r="A33" s="18"/>
      <c r="B33" s="82" t="s">
        <v>127</v>
      </c>
      <c r="C33" s="83" t="s">
        <v>128</v>
      </c>
      <c r="D33" s="83" t="s">
        <v>129</v>
      </c>
      <c r="E33" s="87" t="n">
        <v>40</v>
      </c>
      <c r="F33" s="83" t="s">
        <v>313</v>
      </c>
      <c r="G33" s="83" t="s">
        <v>314</v>
      </c>
      <c r="H33" s="84" t="n">
        <v>7526</v>
      </c>
      <c r="I33" s="84" t="n">
        <f aca="false">H33*12</f>
        <v>90312</v>
      </c>
      <c r="J33" s="85" t="n">
        <v>327637448</v>
      </c>
      <c r="K33" s="83" t="s">
        <v>299</v>
      </c>
      <c r="L33" s="83" t="s">
        <v>216</v>
      </c>
      <c r="M33" s="86" t="n">
        <v>2</v>
      </c>
    </row>
    <row r="34" customFormat="false" ht="15.75" hidden="true" customHeight="true" outlineLevel="0" collapsed="false">
      <c r="A34" s="18"/>
      <c r="B34" s="82" t="s">
        <v>315</v>
      </c>
      <c r="C34" s="83" t="s">
        <v>316</v>
      </c>
      <c r="D34" s="83" t="s">
        <v>133</v>
      </c>
      <c r="E34" s="83" t="n">
        <v>47</v>
      </c>
      <c r="F34" s="83" t="s">
        <v>317</v>
      </c>
      <c r="G34" s="83" t="s">
        <v>318</v>
      </c>
      <c r="H34" s="84" t="n">
        <v>863</v>
      </c>
      <c r="I34" s="84" t="n">
        <f aca="false">H34*12</f>
        <v>10356</v>
      </c>
      <c r="J34" s="85" t="n">
        <v>103002425</v>
      </c>
      <c r="K34" s="83" t="s">
        <v>265</v>
      </c>
      <c r="L34" s="83" t="s">
        <v>220</v>
      </c>
      <c r="M34" s="86" t="n">
        <v>5</v>
      </c>
    </row>
    <row r="35" customFormat="false" ht="15.75" hidden="false" customHeight="true" outlineLevel="0" collapsed="false">
      <c r="A35" s="18"/>
      <c r="B35" s="82" t="s">
        <v>319</v>
      </c>
      <c r="C35" s="83" t="s">
        <v>320</v>
      </c>
      <c r="D35" s="83" t="s">
        <v>133</v>
      </c>
      <c r="E35" s="83" t="n">
        <v>41</v>
      </c>
      <c r="F35" s="83" t="s">
        <v>321</v>
      </c>
      <c r="G35" s="83" t="s">
        <v>269</v>
      </c>
      <c r="H35" s="84" t="n">
        <v>2555</v>
      </c>
      <c r="I35" s="84" t="n">
        <f aca="false">H35*12</f>
        <v>30660</v>
      </c>
      <c r="J35" s="85" t="n">
        <v>126484863</v>
      </c>
      <c r="K35" s="83" t="s">
        <v>261</v>
      </c>
      <c r="L35" s="83" t="s">
        <v>220</v>
      </c>
      <c r="M35" s="86" t="n">
        <v>0</v>
      </c>
    </row>
    <row r="36" customFormat="false" ht="15.75" hidden="true" customHeight="true" outlineLevel="0" collapsed="false">
      <c r="A36" s="18"/>
      <c r="B36" s="82" t="s">
        <v>131</v>
      </c>
      <c r="C36" s="83" t="s">
        <v>132</v>
      </c>
      <c r="D36" s="83" t="s">
        <v>133</v>
      </c>
      <c r="E36" s="83" t="n">
        <v>49</v>
      </c>
      <c r="F36" s="83" t="s">
        <v>286</v>
      </c>
      <c r="G36" s="83" t="s">
        <v>287</v>
      </c>
      <c r="H36" s="84" t="n">
        <v>3169</v>
      </c>
      <c r="I36" s="84" t="n">
        <f aca="false">H36*12</f>
        <v>38028</v>
      </c>
      <c r="J36" s="85" t="n">
        <v>243493818</v>
      </c>
      <c r="K36" s="83" t="s">
        <v>274</v>
      </c>
      <c r="L36" s="83" t="s">
        <v>216</v>
      </c>
      <c r="M36" s="86" t="n">
        <v>3</v>
      </c>
    </row>
    <row r="37" customFormat="false" ht="15.75" hidden="false" customHeight="true" outlineLevel="0" collapsed="false">
      <c r="A37" s="88"/>
      <c r="B37" s="88"/>
      <c r="C37" s="88"/>
    </row>
    <row r="38" customFormat="false" ht="15.75" hidden="false" customHeight="true" outlineLevel="0" collapsed="false">
      <c r="A38" s="88"/>
      <c r="B38" s="88"/>
      <c r="C38" s="88"/>
    </row>
    <row r="39" customFormat="false" ht="15.75" hidden="false" customHeight="true" outlineLevel="0" collapsed="false">
      <c r="A39" s="88"/>
      <c r="B39" s="88"/>
      <c r="C39" s="88"/>
    </row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autoFilter ref="B16:M36">
    <filterColumn colId="11">
      <filters>
        <filter val="0"/>
        <filter val="1"/>
        <filter val="2"/>
      </filters>
    </filterColumn>
  </autoFilter>
  <mergeCells count="12"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2:M12"/>
    <mergeCell ref="A13:M13"/>
    <mergeCell ref="A14:M14"/>
  </mergeCells>
  <conditionalFormatting sqref="F17:M36 B17:D36">
    <cfRule type="expression" priority="2" aboveAverage="0" equalAverage="0" bottom="0" percent="0" rank="0" text="" dxfId="0">
      <formula>ISEVEN(ROW())</formula>
    </cfRule>
    <cfRule type="expression" priority="3" aboveAverage="0" equalAverage="0" bottom="0" percent="0" rank="0" text="" dxfId="1">
      <formula>ISODD(ROW())</formula>
    </cfRule>
  </conditionalFormatting>
  <conditionalFormatting sqref="E17:E36">
    <cfRule type="cellIs" priority="4" operator="greaterThan" aboveAverage="0" equalAverage="0" bottom="0" percent="0" rank="0" text="" dxfId="2">
      <formula>45</formula>
    </cfRule>
  </conditionalFormatting>
  <conditionalFormatting sqref="E17:E36">
    <cfRule type="expression" priority="5" aboveAverage="0" equalAverage="0" bottom="0" percent="0" rank="0" text="" dxfId="0">
      <formula>ISEVEN(ROW())</formula>
    </cfRule>
    <cfRule type="expression" priority="6" aboveAverage="0" equalAverage="0" bottom="0" percent="0" rank="0" text="" dxfId="1">
      <formula>ISODD(ROW())</formula>
    </cfRule>
    <cfRule type="cellIs" priority="7" operator="greaterThan" aboveAverage="0" equalAverage="0" bottom="0" percent="0" rank="0" text="" dxfId="3">
      <formula>45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9900FF"/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4.43"/>
  </cols>
  <sheetData>
    <row r="1" customFormat="false" ht="15.75" hidden="false" customHeight="true" outlineLevel="0" collapsed="false"/>
    <row r="2" customFormat="false" ht="15.75" hidden="false" customHeight="true" outlineLevel="0" collapsed="false"/>
    <row r="3" customFormat="false" ht="15.75" hidden="false" customHeight="true" outlineLevel="0" collapsed="false"/>
    <row r="4" customFormat="false" ht="15.75" hidden="false" customHeight="true" outlineLevel="0" collapsed="false"/>
    <row r="5" customFormat="false" ht="15.75" hidden="false" customHeight="true" outlineLevel="0" collapsed="false"/>
    <row r="6" customFormat="false" ht="15.75" hidden="false" customHeight="true" outlineLevel="0" collapsed="false"/>
    <row r="7" customFormat="false" ht="15.75" hidden="false" customHeight="true" outlineLevel="0" collapsed="false"/>
    <row r="8" customFormat="false" ht="15.75" hidden="false" customHeight="true" outlineLevel="0" collapsed="false"/>
    <row r="9" customFormat="false" ht="15.75" hidden="false" customHeight="true" outlineLevel="0" collapsed="false"/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9900FF"/>
    <pageSetUpPr fitToPage="false"/>
  </sheetPr>
  <dimension ref="A1:I1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7.29"/>
    <col collapsed="false" customWidth="true" hidden="false" outlineLevel="0" max="2" min="2" style="0" width="26.71"/>
    <col collapsed="false" customWidth="true" hidden="false" outlineLevel="0" max="3" min="3" style="0" width="19.86"/>
    <col collapsed="false" customWidth="true" hidden="false" outlineLevel="0" max="4" min="4" style="0" width="18.43"/>
    <col collapsed="false" customWidth="true" hidden="false" outlineLevel="0" max="5" min="5" style="0" width="17.71"/>
    <col collapsed="false" customWidth="true" hidden="false" outlineLevel="0" max="6" min="6" style="0" width="14.43"/>
    <col collapsed="false" customWidth="true" hidden="false" outlineLevel="0" max="7" min="7" style="0" width="13.01"/>
    <col collapsed="false" customWidth="true" hidden="false" outlineLevel="0" max="8" min="8" style="0" width="29.14"/>
    <col collapsed="false" customWidth="true" hidden="false" outlineLevel="0" max="9" min="9" style="0" width="25.86"/>
    <col collapsed="false" customWidth="true" hidden="false" outlineLevel="0" max="1025" min="10" style="0" width="14.43"/>
  </cols>
  <sheetData>
    <row r="1" customFormat="false" ht="15.75" hidden="false" customHeight="true" outlineLevel="0" collapsed="false">
      <c r="A1" s="89" t="s">
        <v>322</v>
      </c>
      <c r="B1" s="90" t="s">
        <v>323</v>
      </c>
      <c r="C1" s="90" t="s">
        <v>324</v>
      </c>
      <c r="D1" s="91" t="s">
        <v>325</v>
      </c>
      <c r="E1" s="90" t="s">
        <v>326</v>
      </c>
      <c r="G1" s="90" t="s">
        <v>326</v>
      </c>
      <c r="H1" s="92" t="s">
        <v>327</v>
      </c>
      <c r="I1" s="92" t="s">
        <v>328</v>
      </c>
    </row>
    <row r="2" customFormat="false" ht="15.75" hidden="false" customHeight="true" outlineLevel="0" collapsed="false">
      <c r="A2" s="93" t="n">
        <v>43145</v>
      </c>
      <c r="B2" s="18" t="s">
        <v>329</v>
      </c>
      <c r="C2" s="18" t="s">
        <v>330</v>
      </c>
      <c r="D2" s="22" t="n">
        <v>-250</v>
      </c>
      <c r="E2" s="18" t="s">
        <v>331</v>
      </c>
      <c r="G2" s="18" t="s">
        <v>331</v>
      </c>
      <c r="H2" s="18" t="s">
        <v>332</v>
      </c>
      <c r="I2" s="18" t="s">
        <v>333</v>
      </c>
    </row>
    <row r="3" customFormat="false" ht="15.75" hidden="false" customHeight="true" outlineLevel="0" collapsed="false">
      <c r="A3" s="93" t="n">
        <v>43145</v>
      </c>
      <c r="B3" s="18" t="s">
        <v>334</v>
      </c>
      <c r="C3" s="18" t="s">
        <v>335</v>
      </c>
      <c r="D3" s="22" t="n">
        <v>-10.0954794068244</v>
      </c>
      <c r="E3" s="18" t="s">
        <v>336</v>
      </c>
      <c r="G3" s="18" t="s">
        <v>337</v>
      </c>
      <c r="H3" s="18" t="s">
        <v>338</v>
      </c>
      <c r="I3" s="18" t="s">
        <v>339</v>
      </c>
    </row>
    <row r="4" customFormat="false" ht="15.75" hidden="false" customHeight="true" outlineLevel="0" collapsed="false">
      <c r="A4" s="93" t="n">
        <v>43144</v>
      </c>
      <c r="B4" s="18" t="s">
        <v>340</v>
      </c>
      <c r="C4" s="18" t="s">
        <v>341</v>
      </c>
      <c r="D4" s="22" t="n">
        <v>-38.6891658090993</v>
      </c>
      <c r="E4" s="18" t="s">
        <v>337</v>
      </c>
      <c r="G4" s="18" t="s">
        <v>342</v>
      </c>
      <c r="H4" s="18" t="s">
        <v>343</v>
      </c>
      <c r="I4" s="18" t="s">
        <v>339</v>
      </c>
    </row>
    <row r="5" customFormat="false" ht="15.75" hidden="false" customHeight="true" outlineLevel="0" collapsed="false">
      <c r="A5" s="93" t="n">
        <v>43143</v>
      </c>
      <c r="B5" s="18" t="s">
        <v>344</v>
      </c>
      <c r="C5" s="18" t="s">
        <v>345</v>
      </c>
      <c r="D5" s="22" t="n">
        <v>-39.323944970056</v>
      </c>
      <c r="E5" s="18" t="s">
        <v>346</v>
      </c>
      <c r="G5" s="18" t="s">
        <v>347</v>
      </c>
      <c r="H5" s="18" t="s">
        <v>348</v>
      </c>
      <c r="I5" s="18" t="s">
        <v>349</v>
      </c>
    </row>
    <row r="6" customFormat="false" ht="15.75" hidden="false" customHeight="true" outlineLevel="0" collapsed="false">
      <c r="A6" s="93" t="n">
        <v>43142</v>
      </c>
      <c r="B6" s="18" t="s">
        <v>350</v>
      </c>
      <c r="C6" s="18" t="s">
        <v>341</v>
      </c>
      <c r="D6" s="22" t="n">
        <v>-3251.38205580139</v>
      </c>
      <c r="E6" s="18" t="s">
        <v>346</v>
      </c>
      <c r="G6" s="18" t="s">
        <v>336</v>
      </c>
      <c r="H6" s="18" t="s">
        <v>351</v>
      </c>
      <c r="I6" s="18" t="s">
        <v>352</v>
      </c>
    </row>
    <row r="7" customFormat="false" ht="15.75" hidden="false" customHeight="true" outlineLevel="0" collapsed="false">
      <c r="A7" s="93" t="n">
        <v>43141</v>
      </c>
      <c r="B7" s="18" t="s">
        <v>353</v>
      </c>
      <c r="C7" s="18" t="s">
        <v>345</v>
      </c>
      <c r="D7" s="22" t="n">
        <v>-25.8085718372185</v>
      </c>
      <c r="E7" s="18" t="s">
        <v>342</v>
      </c>
      <c r="G7" s="18" t="s">
        <v>354</v>
      </c>
      <c r="H7" s="18" t="s">
        <v>355</v>
      </c>
      <c r="I7" s="18" t="s">
        <v>349</v>
      </c>
    </row>
    <row r="8" customFormat="false" ht="15.75" hidden="false" customHeight="true" outlineLevel="0" collapsed="false">
      <c r="A8" s="93" t="n">
        <v>43140</v>
      </c>
      <c r="B8" s="18" t="s">
        <v>356</v>
      </c>
      <c r="C8" s="18" t="s">
        <v>357</v>
      </c>
      <c r="D8" s="22" t="n">
        <v>-1903</v>
      </c>
      <c r="E8" s="18" t="s">
        <v>331</v>
      </c>
      <c r="G8" s="18" t="s">
        <v>346</v>
      </c>
      <c r="H8" s="18" t="s">
        <v>358</v>
      </c>
      <c r="I8" s="18" t="s">
        <v>339</v>
      </c>
    </row>
    <row r="9" customFormat="false" ht="15.75" hidden="false" customHeight="true" outlineLevel="0" collapsed="false">
      <c r="A9" s="93" t="n">
        <v>43140</v>
      </c>
      <c r="B9" s="18" t="s">
        <v>359</v>
      </c>
      <c r="C9" s="18" t="s">
        <v>359</v>
      </c>
      <c r="D9" s="94" t="n">
        <v>5544</v>
      </c>
      <c r="E9" s="18" t="s">
        <v>331</v>
      </c>
    </row>
    <row r="10" customFormat="false" ht="15.75" hidden="false" customHeight="true" outlineLevel="0" collapsed="false">
      <c r="A10" s="93" t="n">
        <v>43140</v>
      </c>
      <c r="B10" s="18" t="s">
        <v>360</v>
      </c>
      <c r="C10" s="18" t="s">
        <v>361</v>
      </c>
      <c r="D10" s="22" t="n">
        <v>-9.11528741392958</v>
      </c>
      <c r="E10" s="18" t="s">
        <v>342</v>
      </c>
    </row>
    <row r="11" customFormat="false" ht="15.75" hidden="false" customHeight="true" outlineLevel="0" collapsed="false">
      <c r="A11" s="93" t="n">
        <v>43139</v>
      </c>
      <c r="B11" s="18" t="s">
        <v>362</v>
      </c>
      <c r="C11" s="18" t="s">
        <v>363</v>
      </c>
      <c r="D11" s="22" t="n">
        <v>-8.92805847898573</v>
      </c>
      <c r="E11" s="18" t="s">
        <v>354</v>
      </c>
    </row>
    <row r="12" customFormat="false" ht="15.75" hidden="false" customHeight="true" outlineLevel="0" collapsed="false">
      <c r="A12" s="93" t="n">
        <v>43139</v>
      </c>
      <c r="B12" s="18" t="s">
        <v>364</v>
      </c>
      <c r="C12" s="18" t="s">
        <v>365</v>
      </c>
      <c r="D12" s="22" t="n">
        <v>-46.4552131807206</v>
      </c>
      <c r="E12" s="18" t="s">
        <v>337</v>
      </c>
    </row>
    <row r="13" customFormat="false" ht="15.75" hidden="false" customHeight="true" outlineLevel="0" collapsed="false">
      <c r="A13" s="93" t="n">
        <v>43138</v>
      </c>
      <c r="B13" s="18" t="s">
        <v>366</v>
      </c>
      <c r="C13" s="18" t="s">
        <v>367</v>
      </c>
      <c r="D13" s="22" t="n">
        <v>-246.535066161413</v>
      </c>
      <c r="E13" s="18" t="s">
        <v>346</v>
      </c>
    </row>
    <row r="14" customFormat="false" ht="15.75" hidden="false" customHeight="true" outlineLevel="0" collapsed="false">
      <c r="A14" s="93" t="n">
        <v>43137</v>
      </c>
      <c r="B14" s="18" t="s">
        <v>368</v>
      </c>
      <c r="C14" s="18" t="s">
        <v>361</v>
      </c>
      <c r="D14" s="22" t="n">
        <v>-1.58932935468705</v>
      </c>
      <c r="E14" s="18" t="s">
        <v>347</v>
      </c>
    </row>
    <row r="15" customFormat="false" ht="15.75" hidden="false" customHeight="true" outlineLevel="0" collapsed="false">
      <c r="A15" s="93" t="n">
        <v>43136</v>
      </c>
      <c r="B15" s="18" t="s">
        <v>369</v>
      </c>
      <c r="C15" s="18" t="s">
        <v>363</v>
      </c>
      <c r="D15" s="22" t="n">
        <v>-15.5349439594631</v>
      </c>
      <c r="E15" s="18" t="s">
        <v>337</v>
      </c>
    </row>
    <row r="16" customFormat="false" ht="15.75" hidden="false" customHeight="true" outlineLevel="0" collapsed="false">
      <c r="A16" s="93" t="n">
        <v>43136</v>
      </c>
      <c r="B16" s="18" t="s">
        <v>370</v>
      </c>
      <c r="C16" s="18" t="s">
        <v>361</v>
      </c>
      <c r="D16" s="22" t="n">
        <v>-18.0832090139781</v>
      </c>
      <c r="E16" s="18" t="s">
        <v>347</v>
      </c>
    </row>
    <row r="17" customFormat="false" ht="15.75" hidden="false" customHeight="true" outlineLevel="0" collapsed="false">
      <c r="A17" s="93" t="n">
        <v>43135</v>
      </c>
      <c r="B17" s="18" t="s">
        <v>371</v>
      </c>
      <c r="C17" s="18" t="s">
        <v>361</v>
      </c>
      <c r="D17" s="22" t="n">
        <v>-35.848294657848</v>
      </c>
      <c r="E17" s="18" t="s">
        <v>346</v>
      </c>
    </row>
    <row r="18" customFormat="false" ht="15.75" hidden="false" customHeight="true" outlineLevel="0" collapsed="false">
      <c r="A18" s="93" t="n">
        <v>43134</v>
      </c>
      <c r="B18" s="18" t="s">
        <v>372</v>
      </c>
      <c r="C18" s="18" t="s">
        <v>341</v>
      </c>
      <c r="D18" s="22" t="n">
        <v>-27.6907565783354</v>
      </c>
      <c r="E18" s="18" t="s">
        <v>337</v>
      </c>
    </row>
    <row r="19" customFormat="false" ht="15.75" hidden="false" customHeight="true" outlineLevel="0" collapsed="false">
      <c r="A19" s="93" t="n">
        <v>43133</v>
      </c>
      <c r="B19" s="18" t="s">
        <v>373</v>
      </c>
      <c r="C19" s="18" t="s">
        <v>341</v>
      </c>
      <c r="D19" s="22" t="n">
        <v>-25.2809334983511</v>
      </c>
      <c r="E19" s="18" t="s">
        <v>337</v>
      </c>
    </row>
    <row r="20" customFormat="false" ht="15.75" hidden="false" customHeight="true" outlineLevel="0" collapsed="false">
      <c r="A20" s="93" t="n">
        <v>43132</v>
      </c>
      <c r="B20" s="18" t="s">
        <v>374</v>
      </c>
      <c r="C20" s="18" t="s">
        <v>341</v>
      </c>
      <c r="D20" s="22" t="n">
        <v>-19.1553796652962</v>
      </c>
      <c r="E20" s="18" t="s">
        <v>337</v>
      </c>
    </row>
    <row r="21" customFormat="false" ht="15.75" hidden="false" customHeight="true" outlineLevel="0" collapsed="false">
      <c r="A21" s="93" t="n">
        <v>43132</v>
      </c>
      <c r="B21" s="18" t="s">
        <v>375</v>
      </c>
      <c r="C21" s="18" t="s">
        <v>361</v>
      </c>
      <c r="D21" s="22" t="n">
        <v>-6.1872186695912</v>
      </c>
      <c r="E21" s="18" t="s">
        <v>354</v>
      </c>
    </row>
    <row r="22" customFormat="false" ht="15.75" hidden="false" customHeight="true" outlineLevel="0" collapsed="false">
      <c r="A22" s="93" t="n">
        <v>43131</v>
      </c>
      <c r="B22" s="18" t="s">
        <v>376</v>
      </c>
      <c r="C22" s="18" t="s">
        <v>363</v>
      </c>
      <c r="D22" s="22" t="n">
        <v>-2.10495445493372</v>
      </c>
      <c r="E22" s="18" t="s">
        <v>336</v>
      </c>
    </row>
    <row r="23" customFormat="false" ht="15.75" hidden="false" customHeight="true" outlineLevel="0" collapsed="false">
      <c r="A23" s="93" t="n">
        <v>43131</v>
      </c>
      <c r="B23" s="18" t="s">
        <v>377</v>
      </c>
      <c r="C23" s="18" t="s">
        <v>378</v>
      </c>
      <c r="D23" s="22" t="n">
        <v>-164.347782235665</v>
      </c>
      <c r="E23" s="18" t="s">
        <v>346</v>
      </c>
    </row>
    <row r="24" customFormat="false" ht="15.75" hidden="false" customHeight="true" outlineLevel="0" collapsed="false">
      <c r="A24" s="93" t="n">
        <v>43130</v>
      </c>
      <c r="B24" s="18" t="s">
        <v>379</v>
      </c>
      <c r="C24" s="18" t="s">
        <v>380</v>
      </c>
      <c r="D24" s="22" t="n">
        <v>-156.1</v>
      </c>
      <c r="E24" s="18" t="s">
        <v>336</v>
      </c>
    </row>
    <row r="25" customFormat="false" ht="15.75" hidden="false" customHeight="true" outlineLevel="0" collapsed="false">
      <c r="A25" s="93" t="n">
        <v>43129</v>
      </c>
      <c r="B25" s="18" t="s">
        <v>381</v>
      </c>
      <c r="C25" s="18" t="s">
        <v>330</v>
      </c>
      <c r="D25" s="22" t="n">
        <v>-400</v>
      </c>
      <c r="E25" s="18" t="s">
        <v>347</v>
      </c>
    </row>
    <row r="26" customFormat="false" ht="15.75" hidden="false" customHeight="true" outlineLevel="0" collapsed="false">
      <c r="A26" s="93" t="n">
        <v>43128</v>
      </c>
      <c r="B26" s="18" t="s">
        <v>382</v>
      </c>
      <c r="C26" s="18" t="s">
        <v>365</v>
      </c>
      <c r="D26" s="22" t="n">
        <v>-69.1</v>
      </c>
      <c r="E26" s="18" t="s">
        <v>337</v>
      </c>
    </row>
    <row r="27" customFormat="false" ht="15.75" hidden="false" customHeight="true" outlineLevel="0" collapsed="false">
      <c r="A27" s="93" t="n">
        <v>43127</v>
      </c>
      <c r="B27" s="18" t="s">
        <v>371</v>
      </c>
      <c r="C27" s="18" t="s">
        <v>361</v>
      </c>
      <c r="D27" s="22" t="n">
        <v>-56.98</v>
      </c>
      <c r="E27" s="18" t="s">
        <v>346</v>
      </c>
    </row>
    <row r="28" customFormat="false" ht="15.75" hidden="false" customHeight="true" outlineLevel="0" collapsed="false">
      <c r="A28" s="93" t="n">
        <v>43126</v>
      </c>
      <c r="B28" s="18" t="s">
        <v>372</v>
      </c>
      <c r="C28" s="18" t="s">
        <v>341</v>
      </c>
      <c r="D28" s="22" t="n">
        <v>-37.62</v>
      </c>
      <c r="E28" s="18" t="s">
        <v>337</v>
      </c>
    </row>
    <row r="29" customFormat="false" ht="15.75" hidden="false" customHeight="true" outlineLevel="0" collapsed="false">
      <c r="A29" s="93" t="n">
        <v>43126</v>
      </c>
      <c r="B29" s="18" t="s">
        <v>383</v>
      </c>
      <c r="C29" s="18" t="s">
        <v>361</v>
      </c>
      <c r="D29" s="22" t="n">
        <v>-10</v>
      </c>
      <c r="E29" s="18" t="s">
        <v>354</v>
      </c>
    </row>
    <row r="30" customFormat="false" ht="15.75" hidden="false" customHeight="true" outlineLevel="0" collapsed="false">
      <c r="A30" s="93" t="n">
        <v>43125</v>
      </c>
      <c r="B30" s="18" t="s">
        <v>340</v>
      </c>
      <c r="C30" s="18" t="s">
        <v>341</v>
      </c>
      <c r="D30" s="22" t="n">
        <v>-47.83</v>
      </c>
      <c r="E30" s="18" t="s">
        <v>337</v>
      </c>
    </row>
    <row r="31" customFormat="false" ht="15.75" hidden="false" customHeight="true" outlineLevel="0" collapsed="false">
      <c r="A31" s="93" t="n">
        <v>43124</v>
      </c>
      <c r="B31" s="18" t="s">
        <v>344</v>
      </c>
      <c r="C31" s="18" t="s">
        <v>384</v>
      </c>
      <c r="D31" s="22" t="n">
        <v>-55.82</v>
      </c>
      <c r="E31" s="18" t="s">
        <v>346</v>
      </c>
    </row>
    <row r="32" customFormat="false" ht="15.75" hidden="false" customHeight="true" outlineLevel="0" collapsed="false">
      <c r="A32" s="93" t="n">
        <v>43123</v>
      </c>
      <c r="B32" s="18" t="s">
        <v>385</v>
      </c>
      <c r="C32" s="18" t="s">
        <v>330</v>
      </c>
      <c r="D32" s="22" t="n">
        <v>-400</v>
      </c>
      <c r="E32" s="18" t="s">
        <v>331</v>
      </c>
    </row>
    <row r="33" customFormat="false" ht="15.75" hidden="false" customHeight="true" outlineLevel="0" collapsed="false">
      <c r="A33" s="93" t="n">
        <v>43122</v>
      </c>
      <c r="B33" s="18" t="s">
        <v>386</v>
      </c>
      <c r="C33" s="18" t="s">
        <v>387</v>
      </c>
      <c r="D33" s="22" t="n">
        <v>-740</v>
      </c>
      <c r="E33" s="18" t="s">
        <v>331</v>
      </c>
    </row>
    <row r="34" customFormat="false" ht="15.75" hidden="false" customHeight="true" outlineLevel="0" collapsed="false">
      <c r="A34" s="93" t="n">
        <v>43122</v>
      </c>
      <c r="B34" s="18" t="s">
        <v>368</v>
      </c>
      <c r="C34" s="18" t="s">
        <v>361</v>
      </c>
      <c r="D34" s="22" t="n">
        <v>-2.99</v>
      </c>
      <c r="E34" s="18" t="s">
        <v>347</v>
      </c>
    </row>
    <row r="35" customFormat="false" ht="15.75" hidden="false" customHeight="true" outlineLevel="0" collapsed="false">
      <c r="A35" s="93" t="n">
        <v>43121</v>
      </c>
      <c r="B35" s="18" t="s">
        <v>369</v>
      </c>
      <c r="C35" s="18" t="s">
        <v>363</v>
      </c>
      <c r="D35" s="22" t="n">
        <v>-18.18</v>
      </c>
      <c r="E35" s="18" t="s">
        <v>337</v>
      </c>
    </row>
    <row r="36" customFormat="false" ht="15.75" hidden="false" customHeight="true" outlineLevel="0" collapsed="false">
      <c r="A36" s="93" t="n">
        <v>43119</v>
      </c>
      <c r="B36" s="18" t="s">
        <v>350</v>
      </c>
      <c r="C36" s="18" t="s">
        <v>341</v>
      </c>
      <c r="D36" s="22" t="n">
        <v>-435.11</v>
      </c>
      <c r="E36" s="18" t="s">
        <v>346</v>
      </c>
    </row>
    <row r="37" customFormat="false" ht="15.75" hidden="false" customHeight="true" outlineLevel="0" collapsed="false">
      <c r="A37" s="93" t="n">
        <v>43118</v>
      </c>
      <c r="B37" s="18" t="s">
        <v>353</v>
      </c>
      <c r="C37" s="18" t="s">
        <v>345</v>
      </c>
      <c r="D37" s="22" t="n">
        <v>-30</v>
      </c>
      <c r="E37" s="18" t="s">
        <v>342</v>
      </c>
    </row>
    <row r="38" customFormat="false" ht="15.75" hidden="false" customHeight="true" outlineLevel="0" collapsed="false">
      <c r="A38" s="93" t="n">
        <v>43116</v>
      </c>
      <c r="B38" s="18" t="s">
        <v>388</v>
      </c>
      <c r="C38" s="18" t="s">
        <v>365</v>
      </c>
      <c r="D38" s="22" t="n">
        <v>-23</v>
      </c>
      <c r="E38" s="18" t="s">
        <v>337</v>
      </c>
    </row>
    <row r="39" customFormat="false" ht="15.75" hidden="false" customHeight="true" outlineLevel="0" collapsed="false">
      <c r="A39" s="93" t="n">
        <v>43115</v>
      </c>
      <c r="B39" s="18" t="s">
        <v>389</v>
      </c>
      <c r="C39" s="18" t="s">
        <v>390</v>
      </c>
      <c r="D39" s="94" t="n">
        <v>923</v>
      </c>
      <c r="E39" s="18" t="s">
        <v>331</v>
      </c>
    </row>
    <row r="40" customFormat="false" ht="15.75" hidden="false" customHeight="true" outlineLevel="0" collapsed="false">
      <c r="A40" s="93" t="n">
        <v>43114</v>
      </c>
      <c r="B40" s="18" t="s">
        <v>391</v>
      </c>
      <c r="C40" s="18" t="s">
        <v>363</v>
      </c>
      <c r="D40" s="22" t="n">
        <v>-7.25</v>
      </c>
      <c r="E40" s="18" t="s">
        <v>354</v>
      </c>
    </row>
    <row r="41" customFormat="false" ht="15.75" hidden="false" customHeight="true" outlineLevel="0" collapsed="false">
      <c r="A41" s="93" t="n">
        <v>43114</v>
      </c>
      <c r="B41" s="18" t="s">
        <v>392</v>
      </c>
      <c r="C41" s="18" t="s">
        <v>363</v>
      </c>
      <c r="D41" s="22" t="n">
        <v>-16.35</v>
      </c>
      <c r="E41" s="18" t="s">
        <v>346</v>
      </c>
    </row>
    <row r="42" customFormat="false" ht="15.75" hidden="false" customHeight="true" outlineLevel="0" collapsed="false">
      <c r="A42" s="93" t="n">
        <v>43113</v>
      </c>
      <c r="B42" s="18" t="s">
        <v>393</v>
      </c>
      <c r="C42" s="18" t="s">
        <v>253</v>
      </c>
      <c r="D42" s="22" t="n">
        <v>-125.43</v>
      </c>
      <c r="E42" s="18" t="s">
        <v>347</v>
      </c>
    </row>
    <row r="43" customFormat="false" ht="15.75" hidden="false" customHeight="true" outlineLevel="0" collapsed="false">
      <c r="A43" s="93" t="n">
        <v>43112</v>
      </c>
      <c r="B43" s="18" t="s">
        <v>334</v>
      </c>
      <c r="C43" s="18" t="s">
        <v>363</v>
      </c>
      <c r="D43" s="22" t="n">
        <v>-12.51</v>
      </c>
      <c r="E43" s="18" t="s">
        <v>336</v>
      </c>
    </row>
    <row r="44" customFormat="false" ht="15.75" hidden="false" customHeight="true" outlineLevel="0" collapsed="false">
      <c r="A44" s="93" t="n">
        <v>43111</v>
      </c>
      <c r="B44" s="18" t="s">
        <v>394</v>
      </c>
      <c r="C44" s="18" t="s">
        <v>253</v>
      </c>
      <c r="D44" s="22" t="n">
        <v>-43.73</v>
      </c>
      <c r="E44" s="18" t="s">
        <v>347</v>
      </c>
    </row>
    <row r="45" customFormat="false" ht="15.75" hidden="false" customHeight="true" outlineLevel="0" collapsed="false">
      <c r="A45" s="93" t="n">
        <v>43110</v>
      </c>
      <c r="B45" s="18" t="s">
        <v>395</v>
      </c>
      <c r="C45" s="18" t="s">
        <v>363</v>
      </c>
      <c r="D45" s="22" t="n">
        <v>-72.28</v>
      </c>
      <c r="E45" s="18" t="s">
        <v>354</v>
      </c>
    </row>
    <row r="46" customFormat="false" ht="15.75" hidden="false" customHeight="true" outlineLevel="0" collapsed="false">
      <c r="A46" s="93" t="n">
        <v>43110</v>
      </c>
      <c r="B46" s="18" t="s">
        <v>396</v>
      </c>
      <c r="C46" s="18" t="s">
        <v>365</v>
      </c>
      <c r="D46" s="22" t="n">
        <v>-108.91</v>
      </c>
      <c r="E46" s="18" t="s">
        <v>337</v>
      </c>
    </row>
    <row r="47" customFormat="false" ht="15.75" hidden="false" customHeight="true" outlineLevel="0" collapsed="false">
      <c r="A47" s="93" t="n">
        <v>43110</v>
      </c>
      <c r="B47" s="18" t="s">
        <v>356</v>
      </c>
      <c r="C47" s="18" t="s">
        <v>357</v>
      </c>
      <c r="D47" s="22" t="n">
        <v>-1903</v>
      </c>
      <c r="E47" s="18" t="s">
        <v>331</v>
      </c>
    </row>
    <row r="48" customFormat="false" ht="15.75" hidden="false" customHeight="true" outlineLevel="0" collapsed="false">
      <c r="A48" s="93" t="n">
        <v>43110</v>
      </c>
      <c r="B48" s="18" t="s">
        <v>359</v>
      </c>
      <c r="C48" s="18" t="s">
        <v>359</v>
      </c>
      <c r="D48" s="94" t="n">
        <v>5544</v>
      </c>
      <c r="E48" s="18" t="s">
        <v>331</v>
      </c>
    </row>
    <row r="49" customFormat="false" ht="15.75" hidden="false" customHeight="true" outlineLevel="0" collapsed="false">
      <c r="A49" s="93" t="n">
        <v>43110</v>
      </c>
      <c r="B49" s="18" t="s">
        <v>360</v>
      </c>
      <c r="C49" s="18" t="s">
        <v>361</v>
      </c>
      <c r="D49" s="22" t="n">
        <v>-16.18</v>
      </c>
      <c r="E49" s="18" t="s">
        <v>342</v>
      </c>
    </row>
    <row r="50" customFormat="false" ht="15.75" hidden="false" customHeight="true" outlineLevel="0" collapsed="false">
      <c r="A50" s="93" t="n">
        <v>43109</v>
      </c>
      <c r="B50" s="18" t="s">
        <v>397</v>
      </c>
      <c r="C50" s="18" t="s">
        <v>345</v>
      </c>
      <c r="D50" s="22" t="n">
        <v>-513.97</v>
      </c>
      <c r="E50" s="18" t="s">
        <v>347</v>
      </c>
    </row>
    <row r="51" customFormat="false" ht="15.75" hidden="false" customHeight="true" outlineLevel="0" collapsed="false">
      <c r="A51" s="93" t="n">
        <v>43109</v>
      </c>
      <c r="B51" s="18" t="s">
        <v>398</v>
      </c>
      <c r="C51" s="18" t="s">
        <v>399</v>
      </c>
      <c r="D51" s="22" t="n">
        <v>-50</v>
      </c>
      <c r="E51" s="18" t="s">
        <v>347</v>
      </c>
    </row>
    <row r="52" customFormat="false" ht="15.75" hidden="false" customHeight="true" outlineLevel="0" collapsed="false">
      <c r="A52" s="93" t="n">
        <v>43108</v>
      </c>
      <c r="B52" s="18" t="s">
        <v>400</v>
      </c>
      <c r="C52" s="18" t="s">
        <v>365</v>
      </c>
      <c r="D52" s="22" t="n">
        <v>-36.76</v>
      </c>
      <c r="E52" s="18" t="s">
        <v>337</v>
      </c>
    </row>
    <row r="53" customFormat="false" ht="15.75" hidden="false" customHeight="true" outlineLevel="0" collapsed="false">
      <c r="A53" s="93" t="n">
        <v>43107</v>
      </c>
      <c r="B53" s="18" t="s">
        <v>401</v>
      </c>
      <c r="C53" s="18" t="s">
        <v>363</v>
      </c>
      <c r="D53" s="22" t="n">
        <v>-35.34</v>
      </c>
      <c r="E53" s="18" t="s">
        <v>347</v>
      </c>
    </row>
    <row r="54" customFormat="false" ht="15.75" hidden="false" customHeight="true" outlineLevel="0" collapsed="false">
      <c r="A54" s="93" t="n">
        <v>43106</v>
      </c>
      <c r="B54" s="18" t="s">
        <v>374</v>
      </c>
      <c r="C54" s="18" t="s">
        <v>341</v>
      </c>
      <c r="D54" s="22" t="n">
        <v>-19.67</v>
      </c>
      <c r="E54" s="18" t="s">
        <v>337</v>
      </c>
    </row>
    <row r="55" customFormat="false" ht="15.75" hidden="false" customHeight="true" outlineLevel="0" collapsed="false">
      <c r="A55" s="93" t="n">
        <v>43106</v>
      </c>
      <c r="B55" s="18" t="s">
        <v>373</v>
      </c>
      <c r="C55" s="18" t="s">
        <v>341</v>
      </c>
      <c r="D55" s="22" t="n">
        <v>-48.74</v>
      </c>
      <c r="E55" s="18" t="s">
        <v>337</v>
      </c>
    </row>
    <row r="56" customFormat="false" ht="15.75" hidden="false" customHeight="true" outlineLevel="0" collapsed="false">
      <c r="A56" s="93" t="n">
        <v>43106</v>
      </c>
      <c r="B56" s="18" t="s">
        <v>370</v>
      </c>
      <c r="C56" s="18" t="s">
        <v>361</v>
      </c>
      <c r="D56" s="22" t="n">
        <v>-20</v>
      </c>
      <c r="E56" s="18" t="s">
        <v>347</v>
      </c>
    </row>
    <row r="57" customFormat="false" ht="15.75" hidden="false" customHeight="true" outlineLevel="0" collapsed="false">
      <c r="A57" s="93" t="n">
        <v>43105</v>
      </c>
      <c r="B57" s="18" t="s">
        <v>375</v>
      </c>
      <c r="C57" s="18" t="s">
        <v>361</v>
      </c>
      <c r="D57" s="22" t="n">
        <v>-10.81</v>
      </c>
      <c r="E57" s="18" t="s">
        <v>354</v>
      </c>
    </row>
    <row r="58" customFormat="false" ht="15.75" hidden="false" customHeight="true" outlineLevel="0" collapsed="false">
      <c r="A58" s="93" t="n">
        <v>43104</v>
      </c>
      <c r="B58" s="18" t="s">
        <v>364</v>
      </c>
      <c r="C58" s="18" t="s">
        <v>365</v>
      </c>
      <c r="D58" s="22" t="n">
        <v>-52.69</v>
      </c>
      <c r="E58" s="18" t="s">
        <v>337</v>
      </c>
    </row>
    <row r="59" customFormat="false" ht="15.75" hidden="false" customHeight="true" outlineLevel="0" collapsed="false">
      <c r="A59" s="93" t="n">
        <v>43103</v>
      </c>
      <c r="B59" s="18" t="s">
        <v>362</v>
      </c>
      <c r="C59" s="18" t="s">
        <v>363</v>
      </c>
      <c r="D59" s="22" t="n">
        <v>-12.91</v>
      </c>
      <c r="E59" s="18" t="s">
        <v>354</v>
      </c>
    </row>
    <row r="60" customFormat="false" ht="15.75" hidden="false" customHeight="true" outlineLevel="0" collapsed="false">
      <c r="A60" s="93" t="n">
        <v>43102</v>
      </c>
      <c r="B60" s="18" t="s">
        <v>402</v>
      </c>
      <c r="C60" s="18" t="s">
        <v>367</v>
      </c>
      <c r="D60" s="22" t="n">
        <v>-251.33</v>
      </c>
      <c r="E60" s="18" t="s">
        <v>346</v>
      </c>
    </row>
    <row r="61" customFormat="false" ht="15.75" hidden="false" customHeight="true" outlineLevel="0" collapsed="false">
      <c r="A61" s="93" t="n">
        <v>43101</v>
      </c>
      <c r="B61" s="18" t="s">
        <v>376</v>
      </c>
      <c r="C61" s="18" t="s">
        <v>363</v>
      </c>
      <c r="D61" s="22" t="n">
        <v>-3.56</v>
      </c>
      <c r="E61" s="18" t="s">
        <v>336</v>
      </c>
    </row>
    <row r="62" customFormat="false" ht="15.75" hidden="false" customHeight="true" outlineLevel="0" collapsed="false">
      <c r="A62" s="93" t="n">
        <v>43101</v>
      </c>
      <c r="B62" s="18" t="s">
        <v>377</v>
      </c>
      <c r="C62" s="18" t="s">
        <v>378</v>
      </c>
      <c r="D62" s="22" t="n">
        <v>-322.84</v>
      </c>
      <c r="E62" s="18" t="s">
        <v>346</v>
      </c>
    </row>
    <row r="63" customFormat="false" ht="15.75" hidden="false" customHeight="true" outlineLevel="0" collapsed="false">
      <c r="A63" s="93" t="n">
        <v>43100</v>
      </c>
      <c r="B63" s="18" t="s">
        <v>379</v>
      </c>
      <c r="C63" s="18" t="s">
        <v>380</v>
      </c>
      <c r="D63" s="22" t="n">
        <v>-115.749670144794</v>
      </c>
      <c r="E63" s="18" t="s">
        <v>336</v>
      </c>
    </row>
    <row r="64" customFormat="false" ht="15.75" hidden="false" customHeight="true" outlineLevel="0" collapsed="false">
      <c r="A64" s="93" t="n">
        <v>43099</v>
      </c>
      <c r="B64" s="18" t="s">
        <v>400</v>
      </c>
      <c r="C64" s="18" t="s">
        <v>365</v>
      </c>
      <c r="D64" s="22" t="n">
        <v>-28.6002007804448</v>
      </c>
      <c r="E64" s="18" t="s">
        <v>337</v>
      </c>
    </row>
    <row r="65" customFormat="false" ht="15.75" hidden="false" customHeight="true" outlineLevel="0" collapsed="false">
      <c r="A65" s="93" t="n">
        <v>43098</v>
      </c>
      <c r="B65" s="18" t="s">
        <v>401</v>
      </c>
      <c r="C65" s="18" t="s">
        <v>363</v>
      </c>
      <c r="D65" s="22" t="n">
        <v>-27.9721953508371</v>
      </c>
      <c r="E65" s="18" t="s">
        <v>347</v>
      </c>
    </row>
    <row r="66" customFormat="false" ht="15.75" hidden="false" customHeight="true" outlineLevel="0" collapsed="false">
      <c r="A66" s="93" t="n">
        <v>43097</v>
      </c>
      <c r="B66" s="18" t="s">
        <v>386</v>
      </c>
      <c r="C66" s="18" t="s">
        <v>387</v>
      </c>
      <c r="D66" s="22" t="n">
        <v>-621.173148473883</v>
      </c>
      <c r="E66" s="18" t="s">
        <v>331</v>
      </c>
    </row>
    <row r="67" customFormat="false" ht="15.75" hidden="false" customHeight="true" outlineLevel="0" collapsed="false">
      <c r="A67" s="93" t="n">
        <v>43096</v>
      </c>
      <c r="B67" s="18" t="s">
        <v>403</v>
      </c>
      <c r="C67" s="18" t="s">
        <v>330</v>
      </c>
      <c r="D67" s="22" t="n">
        <v>-300</v>
      </c>
      <c r="E67" s="18" t="s">
        <v>347</v>
      </c>
    </row>
    <row r="68" customFormat="false" ht="15.75" hidden="false" customHeight="true" outlineLevel="0" collapsed="false">
      <c r="A68" s="93" t="n">
        <v>43095</v>
      </c>
      <c r="B68" s="18" t="s">
        <v>383</v>
      </c>
      <c r="C68" s="18" t="s">
        <v>361</v>
      </c>
      <c r="D68" s="22" t="n">
        <v>-6.8722120371701</v>
      </c>
      <c r="E68" s="18" t="s">
        <v>354</v>
      </c>
    </row>
    <row r="69" customFormat="false" ht="15.75" hidden="false" customHeight="true" outlineLevel="0" collapsed="false">
      <c r="A69" s="93" t="n">
        <v>43094</v>
      </c>
      <c r="B69" s="18" t="s">
        <v>388</v>
      </c>
      <c r="C69" s="18" t="s">
        <v>365</v>
      </c>
      <c r="D69" s="22" t="n">
        <v>-14.6326806880597</v>
      </c>
      <c r="E69" s="18" t="s">
        <v>337</v>
      </c>
    </row>
    <row r="70" customFormat="false" ht="15.75" hidden="false" customHeight="true" outlineLevel="0" collapsed="false">
      <c r="A70" s="93" t="n">
        <v>43093</v>
      </c>
      <c r="B70" s="18" t="s">
        <v>389</v>
      </c>
      <c r="C70" s="18" t="s">
        <v>390</v>
      </c>
      <c r="D70" s="94" t="n">
        <v>653.587855184428</v>
      </c>
      <c r="E70" s="18" t="s">
        <v>331</v>
      </c>
    </row>
    <row r="71" customFormat="false" ht="15.75" hidden="false" customHeight="true" outlineLevel="0" collapsed="false">
      <c r="A71" s="93" t="n">
        <v>43092</v>
      </c>
      <c r="B71" s="18" t="s">
        <v>391</v>
      </c>
      <c r="C71" s="18" t="s">
        <v>363</v>
      </c>
      <c r="D71" s="22" t="n">
        <v>-6.18155654415109</v>
      </c>
      <c r="E71" s="18" t="s">
        <v>354</v>
      </c>
    </row>
    <row r="72" customFormat="false" ht="15.75" hidden="false" customHeight="true" outlineLevel="0" collapsed="false">
      <c r="A72" s="93" t="n">
        <v>43092</v>
      </c>
      <c r="B72" s="18" t="s">
        <v>392</v>
      </c>
      <c r="C72" s="18" t="s">
        <v>363</v>
      </c>
      <c r="D72" s="22" t="n">
        <v>-15.9568491553087</v>
      </c>
      <c r="E72" s="18" t="s">
        <v>346</v>
      </c>
    </row>
    <row r="73" customFormat="false" ht="15.75" hidden="false" customHeight="true" outlineLevel="0" collapsed="false">
      <c r="A73" s="93" t="n">
        <v>43091</v>
      </c>
      <c r="B73" s="18" t="s">
        <v>340</v>
      </c>
      <c r="C73" s="18" t="s">
        <v>341</v>
      </c>
      <c r="D73" s="22" t="n">
        <v>-25.1721984902669</v>
      </c>
      <c r="E73" s="18" t="s">
        <v>337</v>
      </c>
    </row>
    <row r="74" customFormat="false" ht="15.75" hidden="false" customHeight="true" outlineLevel="0" collapsed="false">
      <c r="A74" s="93" t="n">
        <v>43091</v>
      </c>
      <c r="B74" s="18" t="s">
        <v>344</v>
      </c>
      <c r="C74" s="18" t="s">
        <v>384</v>
      </c>
      <c r="D74" s="22" t="n">
        <v>-50.3485749495957</v>
      </c>
      <c r="E74" s="18" t="s">
        <v>346</v>
      </c>
    </row>
    <row r="75" customFormat="false" ht="15.75" hidden="false" customHeight="true" outlineLevel="0" collapsed="false">
      <c r="A75" s="93" t="n">
        <v>43090</v>
      </c>
      <c r="B75" s="18" t="s">
        <v>397</v>
      </c>
      <c r="C75" s="18" t="s">
        <v>345</v>
      </c>
      <c r="D75" s="22" t="n">
        <v>-488.955104285976</v>
      </c>
      <c r="E75" s="18" t="s">
        <v>347</v>
      </c>
    </row>
    <row r="76" customFormat="false" ht="15.75" hidden="false" customHeight="true" outlineLevel="0" collapsed="false">
      <c r="A76" s="93" t="n">
        <v>43089</v>
      </c>
      <c r="B76" s="18" t="s">
        <v>350</v>
      </c>
      <c r="C76" s="18" t="s">
        <v>341</v>
      </c>
      <c r="D76" s="22" t="n">
        <v>-260.367266356995</v>
      </c>
      <c r="E76" s="18" t="s">
        <v>346</v>
      </c>
    </row>
    <row r="77" customFormat="false" ht="15.75" hidden="false" customHeight="true" outlineLevel="0" collapsed="false">
      <c r="A77" s="93" t="n">
        <v>43088</v>
      </c>
      <c r="B77" s="18" t="s">
        <v>353</v>
      </c>
      <c r="C77" s="18" t="s">
        <v>345</v>
      </c>
      <c r="D77" s="22" t="n">
        <v>-16.4889641885548</v>
      </c>
      <c r="E77" s="18" t="s">
        <v>342</v>
      </c>
    </row>
    <row r="78" customFormat="false" ht="15.75" hidden="false" customHeight="true" outlineLevel="0" collapsed="false">
      <c r="A78" s="93" t="n">
        <v>43086</v>
      </c>
      <c r="B78" s="18" t="s">
        <v>364</v>
      </c>
      <c r="C78" s="18" t="s">
        <v>365</v>
      </c>
      <c r="D78" s="22" t="n">
        <v>-27.183768951838</v>
      </c>
      <c r="E78" s="18" t="s">
        <v>337</v>
      </c>
    </row>
    <row r="79" customFormat="false" ht="15.75" hidden="false" customHeight="true" outlineLevel="0" collapsed="false">
      <c r="A79" s="93" t="n">
        <v>43085</v>
      </c>
      <c r="B79" s="18" t="s">
        <v>404</v>
      </c>
      <c r="C79" s="18" t="s">
        <v>330</v>
      </c>
      <c r="D79" s="22" t="n">
        <v>-300</v>
      </c>
      <c r="E79" s="18" t="s">
        <v>331</v>
      </c>
    </row>
    <row r="80" customFormat="false" ht="15.75" hidden="false" customHeight="true" outlineLevel="0" collapsed="false">
      <c r="A80" s="93" t="n">
        <v>43084</v>
      </c>
      <c r="B80" s="18" t="s">
        <v>371</v>
      </c>
      <c r="C80" s="18" t="s">
        <v>361</v>
      </c>
      <c r="D80" s="22" t="n">
        <v>-34.21658162443</v>
      </c>
      <c r="E80" s="18" t="s">
        <v>346</v>
      </c>
    </row>
    <row r="81" customFormat="false" ht="15.75" hidden="false" customHeight="true" outlineLevel="0" collapsed="false">
      <c r="A81" s="93" t="n">
        <v>43083</v>
      </c>
      <c r="B81" s="18" t="s">
        <v>372</v>
      </c>
      <c r="C81" s="18" t="s">
        <v>341</v>
      </c>
      <c r="D81" s="22" t="n">
        <v>-25.7531140333433</v>
      </c>
      <c r="E81" s="18" t="s">
        <v>337</v>
      </c>
    </row>
    <row r="82" customFormat="false" ht="15.75" hidden="false" customHeight="true" outlineLevel="0" collapsed="false">
      <c r="A82" s="93" t="n">
        <v>43082</v>
      </c>
      <c r="B82" s="18" t="s">
        <v>373</v>
      </c>
      <c r="C82" s="18" t="s">
        <v>341</v>
      </c>
      <c r="D82" s="22" t="n">
        <v>-44.8137903005066</v>
      </c>
      <c r="E82" s="18" t="s">
        <v>337</v>
      </c>
    </row>
    <row r="83" customFormat="false" ht="15.75" hidden="false" customHeight="true" outlineLevel="0" collapsed="false">
      <c r="A83" s="93" t="n">
        <v>43082</v>
      </c>
      <c r="B83" s="18" t="s">
        <v>393</v>
      </c>
      <c r="C83" s="18" t="s">
        <v>253</v>
      </c>
      <c r="D83" s="22" t="n">
        <v>-102.850232214211</v>
      </c>
      <c r="E83" s="18" t="s">
        <v>347</v>
      </c>
    </row>
    <row r="84" customFormat="false" ht="15.75" hidden="false" customHeight="true" outlineLevel="0" collapsed="false">
      <c r="A84" s="93" t="n">
        <v>43081</v>
      </c>
      <c r="B84" s="18" t="s">
        <v>374</v>
      </c>
      <c r="C84" s="18" t="s">
        <v>341</v>
      </c>
      <c r="D84" s="22" t="n">
        <v>-13.7722334331917</v>
      </c>
      <c r="E84" s="18" t="s">
        <v>337</v>
      </c>
    </row>
    <row r="85" customFormat="false" ht="15.75" hidden="false" customHeight="true" outlineLevel="0" collapsed="false">
      <c r="A85" s="93" t="n">
        <v>43080</v>
      </c>
      <c r="B85" s="18" t="s">
        <v>334</v>
      </c>
      <c r="C85" s="18" t="s">
        <v>363</v>
      </c>
      <c r="D85" s="22" t="n">
        <v>-10.2646519621905</v>
      </c>
      <c r="E85" s="18" t="s">
        <v>336</v>
      </c>
    </row>
    <row r="86" customFormat="false" ht="15.75" hidden="false" customHeight="true" outlineLevel="0" collapsed="false">
      <c r="A86" s="93" t="n">
        <v>43080</v>
      </c>
      <c r="B86" s="18" t="s">
        <v>375</v>
      </c>
      <c r="C86" s="18" t="s">
        <v>361</v>
      </c>
      <c r="D86" s="22" t="n">
        <v>-9.71460329236123</v>
      </c>
      <c r="E86" s="18" t="s">
        <v>354</v>
      </c>
    </row>
    <row r="87" customFormat="false" ht="15.75" hidden="false" customHeight="true" outlineLevel="0" collapsed="false">
      <c r="A87" s="93" t="n">
        <v>43079</v>
      </c>
      <c r="B87" s="18" t="s">
        <v>362</v>
      </c>
      <c r="C87" s="18" t="s">
        <v>363</v>
      </c>
      <c r="D87" s="22" t="n">
        <v>-11.7334511407849</v>
      </c>
      <c r="E87" s="18" t="s">
        <v>354</v>
      </c>
    </row>
    <row r="88" customFormat="false" ht="15.75" hidden="false" customHeight="true" outlineLevel="0" collapsed="false">
      <c r="A88" s="93" t="n">
        <v>43079</v>
      </c>
      <c r="B88" s="18" t="s">
        <v>356</v>
      </c>
      <c r="C88" s="18" t="s">
        <v>357</v>
      </c>
      <c r="D88" s="22" t="n">
        <v>-1903</v>
      </c>
      <c r="E88" s="18" t="s">
        <v>331</v>
      </c>
    </row>
    <row r="89" customFormat="false" ht="15.75" hidden="false" customHeight="true" outlineLevel="0" collapsed="false">
      <c r="A89" s="93" t="n">
        <v>43079</v>
      </c>
      <c r="B89" s="18" t="s">
        <v>359</v>
      </c>
      <c r="C89" s="18" t="s">
        <v>359</v>
      </c>
      <c r="D89" s="94" t="n">
        <v>5544</v>
      </c>
      <c r="E89" s="18" t="s">
        <v>331</v>
      </c>
    </row>
    <row r="90" customFormat="false" ht="15.75" hidden="false" customHeight="true" outlineLevel="0" collapsed="false">
      <c r="A90" s="93" t="n">
        <v>43079</v>
      </c>
      <c r="B90" s="18" t="s">
        <v>360</v>
      </c>
      <c r="C90" s="18" t="s">
        <v>361</v>
      </c>
      <c r="D90" s="22" t="n">
        <v>-15.1191782346075</v>
      </c>
      <c r="E90" s="18" t="s">
        <v>342</v>
      </c>
    </row>
    <row r="91" customFormat="false" ht="15.75" hidden="false" customHeight="true" outlineLevel="0" collapsed="false">
      <c r="A91" s="93" t="n">
        <v>43078</v>
      </c>
      <c r="B91" s="18" t="s">
        <v>405</v>
      </c>
      <c r="C91" s="18" t="s">
        <v>367</v>
      </c>
      <c r="D91" s="22" t="n">
        <v>-249.680572999212</v>
      </c>
      <c r="E91" s="18" t="s">
        <v>346</v>
      </c>
    </row>
    <row r="92" customFormat="false" ht="15.75" hidden="false" customHeight="true" outlineLevel="0" collapsed="false">
      <c r="A92" s="93" t="n">
        <v>43077</v>
      </c>
      <c r="B92" s="18" t="s">
        <v>368</v>
      </c>
      <c r="C92" s="18" t="s">
        <v>361</v>
      </c>
      <c r="D92" s="22" t="n">
        <v>-2.07574591566423</v>
      </c>
      <c r="E92" s="18" t="s">
        <v>347</v>
      </c>
    </row>
    <row r="93" customFormat="false" ht="15.75" hidden="false" customHeight="true" outlineLevel="0" collapsed="false">
      <c r="A93" s="93" t="n">
        <v>43076</v>
      </c>
      <c r="B93" s="18" t="s">
        <v>369</v>
      </c>
      <c r="C93" s="18" t="s">
        <v>363</v>
      </c>
      <c r="D93" s="22" t="n">
        <v>-16.0668401684235</v>
      </c>
      <c r="E93" s="18" t="s">
        <v>337</v>
      </c>
    </row>
    <row r="94" customFormat="false" ht="15.75" hidden="false" customHeight="true" outlineLevel="0" collapsed="false">
      <c r="A94" s="93" t="n">
        <v>43075</v>
      </c>
      <c r="B94" s="18" t="s">
        <v>382</v>
      </c>
      <c r="C94" s="18" t="s">
        <v>365</v>
      </c>
      <c r="D94" s="22" t="n">
        <v>-68.5153748897434</v>
      </c>
      <c r="E94" s="18" t="s">
        <v>337</v>
      </c>
    </row>
    <row r="95" customFormat="false" ht="15.75" hidden="false" customHeight="true" outlineLevel="0" collapsed="false">
      <c r="A95" s="93" t="n">
        <v>43075</v>
      </c>
      <c r="B95" s="18" t="s">
        <v>370</v>
      </c>
      <c r="C95" s="18" t="s">
        <v>361</v>
      </c>
      <c r="D95" s="22" t="n">
        <v>-18.1213271259379</v>
      </c>
      <c r="E95" s="18" t="s">
        <v>347</v>
      </c>
    </row>
    <row r="96" customFormat="false" ht="15.75" hidden="false" customHeight="true" outlineLevel="0" collapsed="false">
      <c r="A96" s="93" t="n">
        <v>43074</v>
      </c>
      <c r="B96" s="18" t="s">
        <v>394</v>
      </c>
      <c r="C96" s="18" t="s">
        <v>253</v>
      </c>
      <c r="D96" s="22" t="n">
        <v>-24.4227222788852</v>
      </c>
      <c r="E96" s="18" t="s">
        <v>347</v>
      </c>
    </row>
    <row r="97" customFormat="false" ht="15.75" hidden="false" customHeight="true" outlineLevel="0" collapsed="false">
      <c r="A97" s="93" t="n">
        <v>43073</v>
      </c>
      <c r="B97" s="18" t="s">
        <v>396</v>
      </c>
      <c r="C97" s="18" t="s">
        <v>365</v>
      </c>
      <c r="D97" s="22" t="n">
        <v>-107.759329549434</v>
      </c>
      <c r="E97" s="18" t="s">
        <v>337</v>
      </c>
    </row>
    <row r="98" customFormat="false" ht="15.75" hidden="false" customHeight="true" outlineLevel="0" collapsed="false">
      <c r="A98" s="93" t="n">
        <v>43072</v>
      </c>
      <c r="B98" s="18" t="s">
        <v>395</v>
      </c>
      <c r="C98" s="18" t="s">
        <v>363</v>
      </c>
      <c r="D98" s="22" t="n">
        <v>-60.2058915881025</v>
      </c>
      <c r="E98" s="18" t="s">
        <v>354</v>
      </c>
    </row>
    <row r="99" customFormat="false" ht="15.75" hidden="false" customHeight="true" outlineLevel="0" collapsed="false">
      <c r="A99" s="93" t="n">
        <v>43072</v>
      </c>
      <c r="B99" s="18" t="s">
        <v>398</v>
      </c>
      <c r="C99" s="18" t="s">
        <v>399</v>
      </c>
      <c r="D99" s="22" t="n">
        <v>-25.4095327024153</v>
      </c>
      <c r="E99" s="18" t="s">
        <v>354</v>
      </c>
    </row>
    <row r="100" customFormat="false" ht="15.75" hidden="false" customHeight="true" outlineLevel="0" collapsed="false">
      <c r="A100" s="93" t="n">
        <v>43071</v>
      </c>
      <c r="B100" s="18" t="s">
        <v>376</v>
      </c>
      <c r="C100" s="18" t="s">
        <v>363</v>
      </c>
      <c r="D100" s="22" t="n">
        <v>-2.5152269314868</v>
      </c>
      <c r="E100" s="18" t="s">
        <v>336</v>
      </c>
    </row>
    <row r="101" customFormat="false" ht="15.75" hidden="false" customHeight="true" outlineLevel="0" collapsed="false">
      <c r="A101" s="93" t="n">
        <v>43071</v>
      </c>
      <c r="B101" s="18" t="s">
        <v>377</v>
      </c>
      <c r="C101" s="18" t="s">
        <v>378</v>
      </c>
      <c r="D101" s="22" t="n">
        <v>-205.437559023604</v>
      </c>
      <c r="E101" s="18" t="s">
        <v>346</v>
      </c>
    </row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A1:H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0.71"/>
    <col collapsed="false" customWidth="true" hidden="false" outlineLevel="0" max="2" min="2" style="0" width="18"/>
    <col collapsed="false" customWidth="true" hidden="false" outlineLevel="0" max="3" min="3" style="0" width="17.13"/>
    <col collapsed="false" customWidth="true" hidden="false" outlineLevel="0" max="4" min="4" style="0" width="16.43"/>
    <col collapsed="false" customWidth="true" hidden="false" outlineLevel="0" max="5" min="5" style="0" width="14.43"/>
    <col collapsed="false" customWidth="true" hidden="false" outlineLevel="0" max="6" min="6" style="0" width="20.99"/>
    <col collapsed="false" customWidth="true" hidden="false" outlineLevel="0" max="1025" min="7" style="0" width="14.43"/>
  </cols>
  <sheetData>
    <row r="1" customFormat="false" ht="15.75" hidden="false" customHeight="true" outlineLevel="0" collapsed="false">
      <c r="A1" s="58" t="s">
        <v>406</v>
      </c>
      <c r="B1" s="95" t="s">
        <v>407</v>
      </c>
      <c r="E1" s="96"/>
      <c r="F1" s="96"/>
      <c r="G1" s="96"/>
      <c r="H1" s="96"/>
    </row>
    <row r="2" customFormat="false" ht="15.75" hidden="false" customHeight="true" outlineLevel="0" collapsed="false">
      <c r="A2" s="30"/>
      <c r="B2" s="96"/>
      <c r="C2" s="30"/>
    </row>
    <row r="3" customFormat="false" ht="15.75" hidden="false" customHeight="true" outlineLevel="0" collapsed="false">
      <c r="A3" s="54" t="s">
        <v>408</v>
      </c>
      <c r="B3" s="96"/>
      <c r="C3" s="30"/>
    </row>
    <row r="5" customFormat="false" ht="15.75" hidden="false" customHeight="true" outlineLevel="0" collapsed="false">
      <c r="A5" s="18"/>
      <c r="B5" s="58" t="s">
        <v>409</v>
      </c>
      <c r="C5" s="58" t="s">
        <v>410</v>
      </c>
    </row>
    <row r="6" customFormat="false" ht="15.75" hidden="false" customHeight="true" outlineLevel="0" collapsed="false">
      <c r="A6" s="4" t="s">
        <v>333</v>
      </c>
      <c r="B6" s="97" t="n">
        <f aca="false">SUMIFS('Task 7 &amp; 8 Solution data'!$E:$E,'Task 7 &amp; 8 Solution data'!$G:$G,$A6,'Task 7 &amp; 8 Solution data'!$B:$B,$B$1,'Task 7 &amp; 8 Solution data'!$E:$E,"&gt;0")</f>
        <v>6197.587855</v>
      </c>
      <c r="C6" s="97" t="n">
        <f aca="false">-SUMIFS('Task 7 &amp; 8 Solution data'!$E:$E,'Task 7 &amp; 8 Solution data'!$G:$G,$A6,'Task 7 &amp; 8 Solution data'!$B:$B,$B$1,'Task 7 &amp; 8 Solution data'!$E:$E,"&lt;0")</f>
        <v>2824.173148</v>
      </c>
    </row>
    <row r="7" customFormat="false" ht="15.75" hidden="false" customHeight="true" outlineLevel="0" collapsed="false">
      <c r="A7" s="4" t="s">
        <v>339</v>
      </c>
      <c r="B7" s="97" t="n">
        <f aca="false">SUMIFS('Task 7 &amp; 8 Solution data'!$E:$E,'Task 7 &amp; 8 Solution data'!$G:$G,$A7,'Task 7 &amp; 8 Solution data'!$B:$B,$B$1,'Task 7 &amp; 8 Solution data'!$E:$E,"&gt;0")</f>
        <v>0</v>
      </c>
      <c r="C7" s="97" t="n">
        <f aca="false">-SUMIFS('Task 7 &amp; 8 Solution data'!$E:$E,'Task 7 &amp; 8 Solution data'!$G:$G,$A7,'Task 7 &amp; 8 Solution data'!$B:$B,$B$1,'Task 7 &amp; 8 Solution data'!$E:$E,"&lt;0")</f>
        <v>1219.885078</v>
      </c>
    </row>
    <row r="8" customFormat="false" ht="15.75" hidden="false" customHeight="true" outlineLevel="0" collapsed="false">
      <c r="A8" s="4" t="s">
        <v>349</v>
      </c>
      <c r="B8" s="97" t="n">
        <f aca="false">SUMIFS('Task 7 &amp; 8 Solution data'!$E:$E,'Task 7 &amp; 8 Solution data'!$G:$G,$A8,'Task 7 &amp; 8 Solution data'!$B:$B,$B$1,'Task 7 &amp; 8 Solution data'!$E:$E,"&gt;0")</f>
        <v>0</v>
      </c>
      <c r="C8" s="97" t="n">
        <f aca="false">-SUMIFS('Task 7 &amp; 8 Solution data'!$E:$E,'Task 7 &amp; 8 Solution data'!$G:$G,$A8,'Task 7 &amp; 8 Solution data'!$B:$B,$B$1,'Task 7 &amp; 8 Solution data'!$E:$E,"&lt;0")</f>
        <v>1084.514574</v>
      </c>
    </row>
    <row r="9" customFormat="false" ht="15.75" hidden="false" customHeight="true" outlineLevel="0" collapsed="false">
      <c r="A9" s="4" t="s">
        <v>352</v>
      </c>
      <c r="B9" s="97" t="n">
        <f aca="false">SUMIFS('Task 7 &amp; 8 Solution data'!$E:$E,'Task 7 &amp; 8 Solution data'!$G:$G,$A9,'Task 7 &amp; 8 Solution data'!$B:$B,$B$1,'Task 7 &amp; 8 Solution data'!$E:$E,"&gt;0")</f>
        <v>0</v>
      </c>
      <c r="C9" s="97" t="n">
        <f aca="false">-SUMIFS('Task 7 &amp; 8 Solution data'!$E:$E,'Task 7 &amp; 8 Solution data'!$G:$G,$A9,'Task 7 &amp; 8 Solution data'!$B:$B,$B$1,'Task 7 &amp; 8 Solution data'!$E:$E,"&lt;0")</f>
        <v>128.529549</v>
      </c>
    </row>
    <row r="10" customFormat="false" ht="15.75" hidden="false" customHeight="true" outlineLevel="0" collapsed="false">
      <c r="A10" s="4" t="s">
        <v>147</v>
      </c>
      <c r="B10" s="98" t="n">
        <f aca="false">SUM(B6:B9)</f>
        <v>6197.587855</v>
      </c>
      <c r="C10" s="98" t="n">
        <f aca="false">SUM(C6:C9)</f>
        <v>5257.102349</v>
      </c>
    </row>
    <row r="13" customFormat="false" ht="15.75" hidden="false" customHeight="true" outlineLevel="0" collapsed="false">
      <c r="A13" s="54" t="s">
        <v>411</v>
      </c>
    </row>
    <row r="15" customFormat="false" ht="15.75" hidden="false" customHeight="true" outlineLevel="0" collapsed="false">
      <c r="A15" s="18"/>
      <c r="B15" s="4" t="s">
        <v>407</v>
      </c>
      <c r="C15" s="4" t="s">
        <v>412</v>
      </c>
      <c r="D15" s="4" t="s">
        <v>413</v>
      </c>
    </row>
    <row r="16" customFormat="false" ht="15.75" hidden="false" customHeight="true" outlineLevel="0" collapsed="false">
      <c r="A16" s="4" t="s">
        <v>409</v>
      </c>
      <c r="B16" s="97" t="n">
        <f aca="false">SUMIFS('Task 7 &amp; 8 Solution data'!$E:$E,'Task 7 &amp; 8 Solution data'!$B:$B,B$15,'Task 7 &amp; 8 Solution data'!$E:$E,"&gt;0")</f>
        <v>6197.587855</v>
      </c>
      <c r="C16" s="97" t="n">
        <f aca="false">SUMIFS('Task 7 &amp; 8 Solution data'!$E:$E,'Task 7 &amp; 8 Solution data'!$B:$B,C$15,'Task 7 &amp; 8 Solution data'!$E:$E,"&gt;0")</f>
        <v>6467</v>
      </c>
      <c r="D16" s="97" t="n">
        <f aca="false">SUMIFS('Task 7 &amp; 8 Solution data'!$E:$E,'Task 7 &amp; 8 Solution data'!$B:$B,D$15,'Task 7 &amp; 8 Solution data'!$E:$E,"&gt;0")</f>
        <v>5544</v>
      </c>
    </row>
    <row r="17" customFormat="false" ht="15.75" hidden="false" customHeight="true" outlineLevel="0" collapsed="false">
      <c r="A17" s="4" t="s">
        <v>414</v>
      </c>
      <c r="B17" s="97" t="n">
        <f aca="false">-SUMIFS('Task 7 &amp; 8 Solution data'!$E:$E,'Task 7 &amp; 8 Solution data'!$B:$B,B$15,'Task 7 &amp; 8 Solution data'!$E:$E,"&lt;0")</f>
        <v>5257.10235</v>
      </c>
      <c r="C17" s="97" t="n">
        <f aca="false">-SUMIFS('Task 7 &amp; 8 Solution data'!$E:$E,'Task 7 &amp; 8 Solution data'!$B:$B,C$15,'Task 7 &amp; 8 Solution data'!$E:$E,"&lt;0")</f>
        <v>6333.442737</v>
      </c>
      <c r="D17" s="97" t="n">
        <f aca="false">-SUMIFS('Task 7 &amp; 8 Solution data'!$E:$E,'Task 7 &amp; 8 Solution data'!$B:$B,D$15,'Task 7 &amp; 8 Solution data'!$E:$E,"&lt;0")</f>
        <v>5978.702908</v>
      </c>
    </row>
    <row r="18" customFormat="false" ht="15.75" hidden="false" customHeight="true" outlineLevel="0" collapsed="false">
      <c r="A18" s="4" t="s">
        <v>415</v>
      </c>
      <c r="B18" s="98" t="n">
        <f aca="false">B16-B17</f>
        <v>940.485505</v>
      </c>
      <c r="C18" s="98" t="n">
        <f aca="false">C16-C17</f>
        <v>133.557263</v>
      </c>
      <c r="D18" s="98" t="n">
        <f aca="false">D16-D17</f>
        <v>-434.702908</v>
      </c>
    </row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dataValidations count="1">
    <dataValidation allowBlank="true" operator="between" showDropDown="false" showErrorMessage="false" showInputMessage="false" sqref="B1" type="list">
      <formula1>'Task 7 &amp; 8 Solution data'!$B$2:$B$101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en-IN</dc:language>
  <cp:lastModifiedBy/>
  <dcterms:modified xsi:type="dcterms:W3CDTF">2020-06-02T23:27:47Z</dcterms:modified>
  <cp:revision>2</cp:revision>
  <dc:subject/>
  <dc:title/>
</cp:coreProperties>
</file>