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de 10k1" sheetId="1" r:id="rId1"/>
    <sheet name="Grade 11k3" sheetId="2" r:id="rId2"/>
    <sheet name="Grade 11k5" sheetId="3" r:id="rId3"/>
    <sheet name="Grade 12 k2" sheetId="4" r:id="rId4"/>
    <sheet name="Grade 12k4" sheetId="5" r:id="rId5"/>
    <sheet name="G 12" sheetId="6" r:id="rId6"/>
    <sheet name="G10" sheetId="7" r:id="rId7"/>
    <sheet name="GR 11" sheetId="8" r:id="rId8"/>
    <sheet name="Sheet1" sheetId="9" r:id="rId9"/>
  </sheets>
  <definedNames>
    <definedName name="_xlnm._FilterDatabase" localSheetId="0" hidden="1">'Grade 10k1'!$E$9:$AH$37</definedName>
    <definedName name="_xlfn_COUNTIFS">#N/A</definedName>
    <definedName name="_xlfn_IFERROR">#N/A</definedName>
    <definedName name="_xlfn.IFERROR" hidden="1">#NAME?</definedName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35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35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35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35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35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44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44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44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44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44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49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49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49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49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49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49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49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L44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N44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Insert max mark for task. 
</t>
        </r>
      </text>
    </comment>
    <comment ref="P44" authorId="0">
      <text>
        <r>
          <rPr>
            <b/>
            <sz val="8"/>
            <color indexed="8"/>
            <rFont val="Tahoma"/>
            <family val="2"/>
          </rPr>
          <t>Test 3 average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R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S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T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V44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W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X44" authorId="0">
      <text>
        <r>
          <rPr>
            <b/>
            <sz val="8"/>
            <color indexed="8"/>
            <rFont val="Tahoma"/>
            <family val="2"/>
          </rPr>
          <t xml:space="preserve">Test 4 average
</t>
        </r>
      </text>
    </comment>
    <comment ref="Y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Z8" authorId="0">
      <text>
        <r>
          <rPr>
            <b/>
            <sz val="9"/>
            <color indexed="8"/>
            <rFont val="Tahoma"/>
            <family val="2"/>
          </rPr>
          <t>Insert date of assessment</t>
        </r>
      </text>
    </comment>
    <comment ref="AA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B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C44" authorId="0">
      <text>
        <r>
          <rPr>
            <b/>
            <sz val="8"/>
            <color indexed="8"/>
            <rFont val="Tahoma"/>
            <family val="2"/>
          </rPr>
          <t xml:space="preserve">Test 5 Average
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AD44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G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G44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N46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Insert max mark for task. 
</t>
        </r>
      </text>
    </comment>
    <comment ref="P46" authorId="0">
      <text>
        <r>
          <rPr>
            <b/>
            <sz val="8"/>
            <color indexed="8"/>
            <rFont val="Tahoma"/>
            <family val="2"/>
          </rPr>
          <t>Test 3 average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R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S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T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V46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W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X46" authorId="0">
      <text>
        <r>
          <rPr>
            <b/>
            <sz val="8"/>
            <color indexed="8"/>
            <rFont val="Tahoma"/>
            <family val="2"/>
          </rPr>
          <t xml:space="preserve">Test 4 average
</t>
        </r>
      </text>
    </comment>
    <comment ref="Y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Z8" authorId="0">
      <text>
        <r>
          <rPr>
            <b/>
            <sz val="9"/>
            <color indexed="8"/>
            <rFont val="Tahoma"/>
            <family val="2"/>
          </rPr>
          <t>Insert date of assessment</t>
        </r>
      </text>
    </comment>
    <comment ref="AA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B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C46" authorId="0">
      <text>
        <r>
          <rPr>
            <b/>
            <sz val="8"/>
            <color indexed="8"/>
            <rFont val="Tahoma"/>
            <family val="2"/>
          </rPr>
          <t xml:space="preserve">Test 5 Average
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AD46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G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G46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K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L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N62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O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 xml:space="preserve">Insert max mark for task. 
</t>
        </r>
      </text>
    </comment>
    <comment ref="P62" authorId="0">
      <text>
        <r>
          <rPr>
            <b/>
            <sz val="8"/>
            <color indexed="8"/>
            <rFont val="Tahoma"/>
            <family val="2"/>
          </rPr>
          <t>Test 3 average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R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S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T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V62" authorId="0">
      <text>
        <r>
          <rPr>
            <b/>
            <sz val="8"/>
            <color indexed="8"/>
            <rFont val="Tahoma"/>
            <family val="2"/>
          </rPr>
          <t>Term 1 average</t>
        </r>
      </text>
    </comment>
    <comment ref="W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X62" authorId="0">
      <text>
        <r>
          <rPr>
            <b/>
            <sz val="8"/>
            <color indexed="8"/>
            <rFont val="Tahoma"/>
            <family val="2"/>
          </rPr>
          <t xml:space="preserve">Test 4 average
</t>
        </r>
      </text>
    </comment>
    <comment ref="Y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Z8" authorId="0">
      <text>
        <r>
          <rPr>
            <b/>
            <sz val="9"/>
            <color indexed="8"/>
            <rFont val="Tahoma"/>
            <family val="2"/>
          </rPr>
          <t>Insert date of assessment</t>
        </r>
      </text>
    </comment>
    <comment ref="AA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B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C62" authorId="0">
      <text>
        <r>
          <rPr>
            <b/>
            <sz val="8"/>
            <color indexed="8"/>
            <rFont val="Tahoma"/>
            <family val="2"/>
          </rPr>
          <t xml:space="preserve">Test 5 Average
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AD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G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G62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62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Insert max mark for test. Tests should be at least 50 marks. Allow 60 min for 50 marks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>Converted to a % for information purposes.</t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K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E &amp; G and convert to % for term mark.
</t>
        </r>
      </text>
    </comment>
    <comment ref="K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45 - 60 minutes and suggest approximately 1 mark per minute.
</t>
        </r>
      </text>
    </comment>
    <comment ref="M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M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O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P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Q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S10" authorId="0">
      <text>
        <r>
          <rPr>
            <b/>
            <sz val="8"/>
            <color indexed="8"/>
            <rFont val="Tahoma"/>
            <family val="2"/>
          </rPr>
          <t xml:space="preserve">Add raw scores of tests and exams, i.e. Column J, L &amp; N and convert to % for term mark.
</t>
        </r>
      </text>
    </comment>
    <comment ref="S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T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T10" authorId="0">
      <text>
        <r>
          <rPr>
            <b/>
            <sz val="8"/>
            <color indexed="8"/>
            <rFont val="Tahoma"/>
            <family val="2"/>
          </rPr>
          <t xml:space="preserve">Insert max mark for test. Tests should be at least 50 marks. Allow 60 min for 50 marks
</t>
        </r>
      </text>
    </comment>
    <comment ref="U10" authorId="0">
      <text>
        <r>
          <rPr>
            <b/>
            <sz val="8"/>
            <color indexed="8"/>
            <rFont val="Tahoma"/>
            <family val="2"/>
          </rPr>
          <t xml:space="preserve">Converted to % for  information purposes.
</t>
        </r>
      </text>
    </comment>
    <comment ref="U62" authorId="0">
      <text>
        <r>
          <rPr>
            <b/>
            <sz val="8"/>
            <color indexed="8"/>
            <rFont val="Tahoma"/>
            <family val="2"/>
          </rPr>
          <t>Test 2 average</t>
        </r>
      </text>
    </comment>
    <comment ref="W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X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X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Z10" authorId="0">
      <text>
        <r>
          <rPr>
            <b/>
            <sz val="8"/>
            <color indexed="8"/>
            <rFont val="Tahoma"/>
            <family val="2"/>
          </rPr>
          <t xml:space="preserve">Add raw scores of tests, i.e. Column Q &amp; S and convert to % for term mark.
</t>
        </r>
      </text>
    </comment>
    <comment ref="Z62" authorId="0">
      <text>
        <r>
          <rPr>
            <b/>
            <sz val="8"/>
            <color indexed="8"/>
            <rFont val="Tahoma"/>
            <family val="2"/>
          </rPr>
          <t xml:space="preserve">Term 3 average
</t>
        </r>
      </text>
    </comment>
    <comment ref="AA10" authorId="0">
      <text>
        <r>
          <rPr>
            <b/>
            <sz val="8"/>
            <color indexed="8"/>
            <rFont val="Tahoma"/>
            <family val="2"/>
          </rPr>
          <t xml:space="preserve">Insert max mark for task. </t>
        </r>
      </text>
    </comment>
    <comment ref="AB10" authorId="0">
      <text>
        <r>
          <rPr>
            <b/>
            <sz val="8"/>
            <color indexed="8"/>
            <rFont val="Tahoma"/>
            <family val="2"/>
          </rPr>
          <t>Converted to % for  information purposes.</t>
        </r>
      </text>
    </comment>
    <comment ref="AB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D10" authorId="0">
      <text>
        <r>
          <rPr>
            <b/>
            <sz val="8"/>
            <color indexed="8"/>
            <rFont val="Tahoma"/>
            <family val="2"/>
          </rPr>
          <t xml:space="preserve">SBA = Raw scores of tests and June exams converted to 100.
</t>
        </r>
      </text>
    </comment>
    <comment ref="AD62" authorId="0">
      <text>
        <r>
          <rPr>
            <b/>
            <sz val="8"/>
            <color indexed="8"/>
            <rFont val="Tahoma"/>
            <family val="2"/>
          </rPr>
          <t>SBA average</t>
        </r>
      </text>
    </comment>
    <comment ref="AE8" authorId="0">
      <text>
        <r>
          <rPr>
            <b/>
            <sz val="8"/>
            <color indexed="8"/>
            <rFont val="Tahoma"/>
            <family val="2"/>
          </rPr>
          <t>Insert date of assessment</t>
        </r>
      </text>
    </comment>
    <comment ref="AF8" authorId="0">
      <text>
        <r>
          <rPr>
            <b/>
            <sz val="8"/>
            <color indexed="8"/>
            <rFont val="Tahoma"/>
            <family val="2"/>
          </rPr>
          <t xml:space="preserve">Insert date of assessment
</t>
        </r>
      </text>
    </comment>
    <comment ref="AG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  <comment ref="AH62" authorId="0">
      <text>
        <r>
          <rPr>
            <b/>
            <sz val="8"/>
            <color indexed="8"/>
            <rFont val="Tahoma"/>
            <family val="2"/>
          </rPr>
          <t>Test 1 average</t>
        </r>
      </text>
    </comment>
  </commentList>
</comments>
</file>

<file path=xl/sharedStrings.xml><?xml version="1.0" encoding="utf-8"?>
<sst xmlns="http://schemas.openxmlformats.org/spreadsheetml/2006/main" count="980" uniqueCount="378">
  <si>
    <r>
      <rPr>
        <b/>
        <sz val="18"/>
        <rFont val="Calibri"/>
        <family val="2"/>
      </rPr>
      <t xml:space="preserve">Northriding Secondary
</t>
    </r>
    <r>
      <rPr>
        <sz val="16"/>
        <rFont val="Arial"/>
        <family val="2"/>
      </rPr>
      <t xml:space="preserve">Mathematical Literacy - GRADE 10  RECORD SHEET -   YEAR: 2019
</t>
    </r>
  </si>
  <si>
    <t>Teacher:</t>
  </si>
  <si>
    <t>Mr K. Gornall</t>
  </si>
  <si>
    <t>Class:</t>
  </si>
  <si>
    <t>10K1</t>
  </si>
  <si>
    <t>Surname</t>
  </si>
  <si>
    <t>Name</t>
  </si>
  <si>
    <t>Term 1</t>
  </si>
  <si>
    <t>Term 2</t>
  </si>
  <si>
    <t>Term 3</t>
  </si>
  <si>
    <t>Term 4</t>
  </si>
  <si>
    <t xml:space="preserve">Assignment                           or                         Investigation </t>
  </si>
  <si>
    <t xml:space="preserve"> Test 1</t>
  </si>
  <si>
    <t>Report Mark T 1</t>
  </si>
  <si>
    <t>Mid-year exam</t>
  </si>
  <si>
    <t>Report Mark T 2</t>
  </si>
  <si>
    <t xml:space="preserve"> Test 2</t>
  </si>
  <si>
    <t>Report Mark T 3</t>
  </si>
  <si>
    <t>SBA Total year</t>
  </si>
  <si>
    <t>Nov exams</t>
  </si>
  <si>
    <t>Report Mark</t>
  </si>
  <si>
    <t>P1</t>
  </si>
  <si>
    <t>P2</t>
  </si>
  <si>
    <t xml:space="preserve"> Total                 P1 +P2</t>
  </si>
  <si>
    <t>Date of Assessment</t>
  </si>
  <si>
    <t>Mark Format</t>
  </si>
  <si>
    <t>raw</t>
  </si>
  <si>
    <t>%</t>
  </si>
  <si>
    <t>Weight</t>
  </si>
  <si>
    <t>Max Mark</t>
  </si>
  <si>
    <t>Bassey</t>
  </si>
  <si>
    <t>Joshua</t>
  </si>
  <si>
    <t>Buthelezi</t>
  </si>
  <si>
    <t>Kultwano</t>
  </si>
  <si>
    <t>Diphaha</t>
  </si>
  <si>
    <t>Kagiso</t>
  </si>
  <si>
    <t>Engelbrecht</t>
  </si>
  <si>
    <t>Mateo</t>
  </si>
  <si>
    <t>Fynn</t>
  </si>
  <si>
    <t>Brayden</t>
  </si>
  <si>
    <t>Gova</t>
  </si>
  <si>
    <t>Lenka</t>
  </si>
  <si>
    <t>Kanyungwe</t>
  </si>
  <si>
    <t>Tisha</t>
  </si>
  <si>
    <t>Khumalo</t>
  </si>
  <si>
    <t>Richard</t>
  </si>
  <si>
    <t>Kutadzaushe</t>
  </si>
  <si>
    <t>Rorisang</t>
  </si>
  <si>
    <t>Maenetja</t>
  </si>
  <si>
    <t>Sheldon</t>
  </si>
  <si>
    <t>Masebe</t>
  </si>
  <si>
    <t>Francine</t>
  </si>
  <si>
    <t>Matshoge</t>
  </si>
  <si>
    <t>Galaletsang</t>
  </si>
  <si>
    <t>Mogwere</t>
  </si>
  <si>
    <t>Kamogelo</t>
  </si>
  <si>
    <t>Mokoena</t>
  </si>
  <si>
    <t>Kultwano Lisa</t>
  </si>
  <si>
    <t xml:space="preserve">Moyo </t>
  </si>
  <si>
    <t>Nokubonga</t>
  </si>
  <si>
    <t xml:space="preserve">Mthetho </t>
  </si>
  <si>
    <t>Sphiwe</t>
  </si>
  <si>
    <t>Ndlovu</t>
  </si>
  <si>
    <t>Braidin</t>
  </si>
  <si>
    <t>Wanga</t>
  </si>
  <si>
    <t>Ngwenya</t>
  </si>
  <si>
    <t>Alicia</t>
  </si>
  <si>
    <t>Thobani</t>
  </si>
  <si>
    <t>Sewbran</t>
  </si>
  <si>
    <t>Diya</t>
  </si>
  <si>
    <t>Sibanda</t>
  </si>
  <si>
    <t>Bongani</t>
  </si>
  <si>
    <t>Thamanna</t>
  </si>
  <si>
    <t>Tamara</t>
  </si>
  <si>
    <t>Average</t>
  </si>
  <si>
    <t>Task 1 av</t>
  </si>
  <si>
    <t>Test 1 av</t>
  </si>
  <si>
    <t xml:space="preserve">Average T1 </t>
  </si>
  <si>
    <t>Task2 av</t>
  </si>
  <si>
    <t>Jun exam av</t>
  </si>
  <si>
    <t xml:space="preserve">Average T2 </t>
  </si>
  <si>
    <t>Test 2 av</t>
  </si>
  <si>
    <t>Task3 av</t>
  </si>
  <si>
    <t xml:space="preserve">Average T3 </t>
  </si>
  <si>
    <t>Task4 av</t>
  </si>
  <si>
    <t>SBA %</t>
  </si>
  <si>
    <t>%T4 Exam</t>
  </si>
  <si>
    <t>%Year</t>
  </si>
  <si>
    <t>Learners above 40%</t>
  </si>
  <si>
    <t>Learners above 30%</t>
  </si>
  <si>
    <t>Highest mark</t>
  </si>
  <si>
    <t>Lowest mark</t>
  </si>
  <si>
    <t>Grid Analysis</t>
  </si>
  <si>
    <t xml:space="preserve">  0 - 29</t>
  </si>
  <si>
    <t>30 - 39</t>
  </si>
  <si>
    <t>40 - 49</t>
  </si>
  <si>
    <t>50 - 59</t>
  </si>
  <si>
    <t>60 - 69</t>
  </si>
  <si>
    <t>70 - 79</t>
  </si>
  <si>
    <t>80 - 100</t>
  </si>
  <si>
    <r>
      <rPr>
        <b/>
        <sz val="18"/>
        <rFont val="Calibri"/>
        <family val="2"/>
      </rPr>
      <t xml:space="preserve">Northriding Secondary
</t>
    </r>
    <r>
      <rPr>
        <b/>
        <sz val="16"/>
        <rFont val="Calibri"/>
        <family val="2"/>
      </rPr>
      <t xml:space="preserve">Mathematical Literacy - GRADE 11  RECORD SHEET -   YEAR: 2019
</t>
    </r>
  </si>
  <si>
    <t>11k3</t>
  </si>
  <si>
    <t>April</t>
  </si>
  <si>
    <t>Keathan</t>
  </si>
  <si>
    <t>Argumont</t>
  </si>
  <si>
    <t>Wayne</t>
  </si>
  <si>
    <t>Augustine</t>
  </si>
  <si>
    <t>Damon</t>
  </si>
  <si>
    <t>Bizana</t>
  </si>
  <si>
    <t>Unathi</t>
  </si>
  <si>
    <t>Du Plessis</t>
  </si>
  <si>
    <t>Dyllan</t>
  </si>
  <si>
    <t>Edwards</t>
  </si>
  <si>
    <t>Kayleigh</t>
  </si>
  <si>
    <t>Emechebe</t>
  </si>
  <si>
    <t>Beliliso</t>
  </si>
  <si>
    <t>Gcuku</t>
  </si>
  <si>
    <t>Dumisa</t>
  </si>
  <si>
    <t>Khedama</t>
  </si>
  <si>
    <t>Okuhle</t>
  </si>
  <si>
    <t>Luvuno</t>
  </si>
  <si>
    <t>Brian</t>
  </si>
  <si>
    <t>Mabuza</t>
  </si>
  <si>
    <t>Siyabonga</t>
  </si>
  <si>
    <t>Magcaba</t>
  </si>
  <si>
    <t>Mandisi</t>
  </si>
  <si>
    <t>Mahlakoleng</t>
  </si>
  <si>
    <t>Thato</t>
  </si>
  <si>
    <t>Malakoane</t>
  </si>
  <si>
    <t>Junior</t>
  </si>
  <si>
    <t>Mashinya</t>
  </si>
  <si>
    <t>Kimbereley</t>
  </si>
  <si>
    <t>Mbonani</t>
  </si>
  <si>
    <t>Gito</t>
  </si>
  <si>
    <t>Mdodana</t>
  </si>
  <si>
    <t>Asanda</t>
  </si>
  <si>
    <t>Mdunana</t>
  </si>
  <si>
    <t>LisaKhanya</t>
  </si>
  <si>
    <t>Mhlongo</t>
  </si>
  <si>
    <t>Thandiwe</t>
  </si>
  <si>
    <t>Mokhetsi</t>
  </si>
  <si>
    <t>Musa</t>
  </si>
  <si>
    <t>Mnyameni</t>
  </si>
  <si>
    <t>Samantha</t>
  </si>
  <si>
    <t>Sheron</t>
  </si>
  <si>
    <t>Ngobeni</t>
  </si>
  <si>
    <t>Mzamane</t>
  </si>
  <si>
    <t>Ntongana</t>
  </si>
  <si>
    <t>Hilda</t>
  </si>
  <si>
    <t>Nyathi</t>
  </si>
  <si>
    <t>Balungile</t>
  </si>
  <si>
    <t>Phiri</t>
  </si>
  <si>
    <t>Andy</t>
  </si>
  <si>
    <t>Peter</t>
  </si>
  <si>
    <t>Rapatsinyane</t>
  </si>
  <si>
    <t>Joy</t>
  </si>
  <si>
    <t>Singh</t>
  </si>
  <si>
    <t>Demika</t>
  </si>
  <si>
    <t>Tavarura</t>
  </si>
  <si>
    <t>Daniel</t>
  </si>
  <si>
    <t>Thamson</t>
  </si>
  <si>
    <t>Samuel</t>
  </si>
  <si>
    <t>Young</t>
  </si>
  <si>
    <t>Sarah-Jewel</t>
  </si>
  <si>
    <t>Mr K Gornall</t>
  </si>
  <si>
    <t>11k5</t>
  </si>
  <si>
    <t>Beck</t>
  </si>
  <si>
    <t>Tylah</t>
  </si>
  <si>
    <t>Chaerera</t>
  </si>
  <si>
    <t>Angelica</t>
  </si>
  <si>
    <t>Dam</t>
  </si>
  <si>
    <t>Yolani</t>
  </si>
  <si>
    <t>Duda</t>
  </si>
  <si>
    <t>Vuyakazi</t>
  </si>
  <si>
    <t>Ebrahim</t>
  </si>
  <si>
    <t>Rohan</t>
  </si>
  <si>
    <t>Ewuzie</t>
  </si>
  <si>
    <t>Sibulele</t>
  </si>
  <si>
    <t>Forsi</t>
  </si>
  <si>
    <t>Jordan</t>
  </si>
  <si>
    <t>Hadebe</t>
  </si>
  <si>
    <t>Hlatswayo</t>
  </si>
  <si>
    <t>Noluthando</t>
  </si>
  <si>
    <t>Jentile</t>
  </si>
  <si>
    <t>Madikane</t>
  </si>
  <si>
    <t>Sinethemba</t>
  </si>
  <si>
    <t>Magwanye</t>
  </si>
  <si>
    <t>Aggie</t>
  </si>
  <si>
    <t>Masikane</t>
  </si>
  <si>
    <t>Mahlatsi</t>
  </si>
  <si>
    <t>Masilela</t>
  </si>
  <si>
    <t>Nomsa</t>
  </si>
  <si>
    <t>Masunda</t>
  </si>
  <si>
    <t>Ashley</t>
  </si>
  <si>
    <t>Mathentwa</t>
  </si>
  <si>
    <t>Millicent</t>
  </si>
  <si>
    <t>Matloga</t>
  </si>
  <si>
    <t>Khantsi J.</t>
  </si>
  <si>
    <t>Mbalane</t>
  </si>
  <si>
    <t>Lindani</t>
  </si>
  <si>
    <t>Mokwele</t>
  </si>
  <si>
    <t>Khutso</t>
  </si>
  <si>
    <t>Moodley</t>
  </si>
  <si>
    <t>Kimone</t>
  </si>
  <si>
    <t>Mosisidi</t>
  </si>
  <si>
    <t>Bohlale</t>
  </si>
  <si>
    <t>Mothibedi</t>
  </si>
  <si>
    <t>Karabo</t>
  </si>
  <si>
    <t>Msimang</t>
  </si>
  <si>
    <t>Lungelo/ Thato</t>
  </si>
  <si>
    <t>Nene</t>
  </si>
  <si>
    <t>Ndumiso</t>
  </si>
  <si>
    <t>Nkwaanyana</t>
  </si>
  <si>
    <t>Welile</t>
  </si>
  <si>
    <t>Kenny</t>
  </si>
  <si>
    <t>Ntuli</t>
  </si>
  <si>
    <t>Toby</t>
  </si>
  <si>
    <t>Phasiya</t>
  </si>
  <si>
    <t>Lungile</t>
  </si>
  <si>
    <t>Phofu</t>
  </si>
  <si>
    <t>Robin</t>
  </si>
  <si>
    <t>Pillay</t>
  </si>
  <si>
    <t>Sechele</t>
  </si>
  <si>
    <t>Vuyani</t>
  </si>
  <si>
    <t>Sethole</t>
  </si>
  <si>
    <t>Kgothatso</t>
  </si>
  <si>
    <t>Tamica</t>
  </si>
  <si>
    <t>Tizirayi</t>
  </si>
  <si>
    <t>Blessing</t>
  </si>
  <si>
    <t>Tshabalala</t>
  </si>
  <si>
    <t>Toney</t>
  </si>
  <si>
    <t>Ugochukwu</t>
  </si>
  <si>
    <r>
      <rPr>
        <b/>
        <sz val="18"/>
        <rFont val="Calibri"/>
        <family val="2"/>
      </rPr>
      <t xml:space="preserve">Northriding Secondary School
</t>
    </r>
    <r>
      <rPr>
        <b/>
        <sz val="16"/>
        <rFont val="Calibri"/>
        <family val="2"/>
      </rPr>
      <t xml:space="preserve">Mathematical Literacy - GRADE 12 RECORD SHEET -   YEAR: 2019
</t>
    </r>
  </si>
  <si>
    <t>MR GORNALL</t>
  </si>
  <si>
    <t>12K2</t>
  </si>
  <si>
    <t>SBA Total</t>
  </si>
  <si>
    <t>Report Mark SASAMS (15:15:70)</t>
  </si>
  <si>
    <t>Report Mark SASAMS (25:75)</t>
  </si>
  <si>
    <t>Preparatory exam</t>
  </si>
  <si>
    <t>Bramdav</t>
  </si>
  <si>
    <t>Michael</t>
  </si>
  <si>
    <t>Cebekhulu</t>
  </si>
  <si>
    <t>Gugu</t>
  </si>
  <si>
    <t>Chivumo</t>
  </si>
  <si>
    <t>Metrin</t>
  </si>
  <si>
    <t>Crocker</t>
  </si>
  <si>
    <t>Zoe</t>
  </si>
  <si>
    <t>Ditibane</t>
  </si>
  <si>
    <t>Lesego</t>
  </si>
  <si>
    <t>Dube</t>
  </si>
  <si>
    <t>Ayanda</t>
  </si>
  <si>
    <t>Dzingwa</t>
  </si>
  <si>
    <t>Immar</t>
  </si>
  <si>
    <t>Elliah</t>
  </si>
  <si>
    <t>Deerushka</t>
  </si>
  <si>
    <t>Foba</t>
  </si>
  <si>
    <t>Mita</t>
  </si>
  <si>
    <t>Onele</t>
  </si>
  <si>
    <t>Hope</t>
  </si>
  <si>
    <t>Cameron</t>
  </si>
  <si>
    <t>Hughes</t>
  </si>
  <si>
    <t>Christopher</t>
  </si>
  <si>
    <t>Kabeya</t>
  </si>
  <si>
    <t>Branham</t>
  </si>
  <si>
    <t>Khoza</t>
  </si>
  <si>
    <t>Tony</t>
  </si>
  <si>
    <t>Litseho</t>
  </si>
  <si>
    <t>Reamohetse</t>
  </si>
  <si>
    <t>Madidimalo</t>
  </si>
  <si>
    <t>Khethiwe</t>
  </si>
  <si>
    <t>Manatwane</t>
  </si>
  <si>
    <t>Pheladi</t>
  </si>
  <si>
    <t>Maphosa</t>
  </si>
  <si>
    <t>Yolanda</t>
  </si>
  <si>
    <t>Maseko</t>
  </si>
  <si>
    <t>Thando</t>
  </si>
  <si>
    <t>Innocent</t>
  </si>
  <si>
    <t>Methula</t>
  </si>
  <si>
    <t>Luyanda</t>
  </si>
  <si>
    <t>Mnothoza</t>
  </si>
  <si>
    <t>Amanda</t>
  </si>
  <si>
    <t>Mokgwatlheng</t>
  </si>
  <si>
    <t>Buhle</t>
  </si>
  <si>
    <t>Morgan</t>
  </si>
  <si>
    <t>Tashka</t>
  </si>
  <si>
    <t>Msimango</t>
  </si>
  <si>
    <t>Nandipha</t>
  </si>
  <si>
    <t>Ncube</t>
  </si>
  <si>
    <t>Cynthia</t>
  </si>
  <si>
    <t>Paledi</t>
  </si>
  <si>
    <t>Gosego</t>
  </si>
  <si>
    <t>Qwabe</t>
  </si>
  <si>
    <t>Hlanzeka</t>
  </si>
  <si>
    <t>Radebe</t>
  </si>
  <si>
    <t>Simphiwe</t>
  </si>
  <si>
    <t>SAKARA</t>
  </si>
  <si>
    <t>George</t>
  </si>
  <si>
    <t>Seoe</t>
  </si>
  <si>
    <t>Neo</t>
  </si>
  <si>
    <t>Shongwe</t>
  </si>
  <si>
    <t>Siyanda</t>
  </si>
  <si>
    <t>task 1 av</t>
  </si>
  <si>
    <t>task2 av</t>
  </si>
  <si>
    <t>test 1 av</t>
  </si>
  <si>
    <t>T1 av</t>
  </si>
  <si>
    <t>task 3 av</t>
  </si>
  <si>
    <t>Exam av</t>
  </si>
  <si>
    <t>T2 av</t>
  </si>
  <si>
    <t>test 2 av</t>
  </si>
  <si>
    <t>P1 av</t>
  </si>
  <si>
    <t>P2 av</t>
  </si>
  <si>
    <t>SBA</t>
  </si>
  <si>
    <t>Mr Gornall</t>
  </si>
  <si>
    <t>12K4</t>
  </si>
  <si>
    <t>Brown</t>
  </si>
  <si>
    <t>Kaylan</t>
  </si>
  <si>
    <t>Cammay</t>
  </si>
  <si>
    <t>Simone</t>
  </si>
  <si>
    <t>Dhlamini</t>
  </si>
  <si>
    <t>Mbali</t>
  </si>
  <si>
    <t>Dukhi</t>
  </si>
  <si>
    <t>Gill</t>
  </si>
  <si>
    <t>Keithlyn</t>
  </si>
  <si>
    <t>Gomes</t>
  </si>
  <si>
    <t xml:space="preserve">Govender </t>
  </si>
  <si>
    <t>Dane</t>
  </si>
  <si>
    <t>Kalideen</t>
  </si>
  <si>
    <t>Nakhil</t>
  </si>
  <si>
    <t>Koeries</t>
  </si>
  <si>
    <t>Skye</t>
  </si>
  <si>
    <t>Lombela</t>
  </si>
  <si>
    <t>Kiara</t>
  </si>
  <si>
    <t>Makgotla</t>
  </si>
  <si>
    <t>Elizabeth</t>
  </si>
  <si>
    <t>Makhaye</t>
  </si>
  <si>
    <t>Sikuyo</t>
  </si>
  <si>
    <t>Maseteng</t>
  </si>
  <si>
    <t>Desree</t>
  </si>
  <si>
    <t>Matlhole</t>
  </si>
  <si>
    <t>Katlego</t>
  </si>
  <si>
    <t>Mipakathar</t>
  </si>
  <si>
    <t>Israel</t>
  </si>
  <si>
    <t>Motjiane</t>
  </si>
  <si>
    <t>Ipeleng</t>
  </si>
  <si>
    <t>Mphalala</t>
  </si>
  <si>
    <t>Lilitha</t>
  </si>
  <si>
    <t>Naidoo</t>
  </si>
  <si>
    <t>Kuvesha</t>
  </si>
  <si>
    <t>Ndebele</t>
  </si>
  <si>
    <t>Nkosinathi</t>
  </si>
  <si>
    <t>Ndhlovu</t>
  </si>
  <si>
    <t>Wesley</t>
  </si>
  <si>
    <t>Nhlapo</t>
  </si>
  <si>
    <t>Khosi</t>
  </si>
  <si>
    <t>Ntoagae</t>
  </si>
  <si>
    <t>Gomolemo</t>
  </si>
  <si>
    <t>Nyathikazi</t>
  </si>
  <si>
    <t>Thabiso</t>
  </si>
  <si>
    <t>Pule</t>
  </si>
  <si>
    <t>Oratile</t>
  </si>
  <si>
    <t>Raga</t>
  </si>
  <si>
    <t>Taanishq</t>
  </si>
  <si>
    <t>Ramjith</t>
  </si>
  <si>
    <t>Nevada</t>
  </si>
  <si>
    <t>Alexandra</t>
  </si>
  <si>
    <t>Siwela</t>
  </si>
  <si>
    <t>Hendrick</t>
  </si>
  <si>
    <t>Sixishe</t>
  </si>
  <si>
    <t>Leocardia</t>
  </si>
  <si>
    <t>Sosiba</t>
  </si>
  <si>
    <t>Amahle</t>
  </si>
  <si>
    <t>Truter</t>
  </si>
  <si>
    <t>Keagan</t>
  </si>
  <si>
    <t>Van Graan</t>
  </si>
  <si>
    <t>Jessica</t>
  </si>
  <si>
    <t>Zinyama</t>
  </si>
  <si>
    <t>Leewen</t>
  </si>
  <si>
    <t xml:space="preserve">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</si>
</sst>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_ * #,##0.00_ ;_ * \-#,##0.00_ ;_ * \-??_ ;_ @_ "/>
    <numFmt numFmtId="167" formatCode="0"/>
    <numFmt numFmtId="168" formatCode="@"/>
    <numFmt numFmtId="169" formatCode="General"/>
    <numFmt numFmtId="170" formatCode="0.0"/>
    <numFmt numFmtId="171" formatCode="0%"/>
  </numFmts>
  <fonts count="32">
    <font>
      <sz val="10"/>
      <name val="Arial"/>
      <family val="0"/>
    </font>
    <font>
      <b/>
      <sz val="18"/>
      <name val="Calibri"/>
      <family val="2"/>
    </font>
    <font>
      <sz val="16"/>
      <name val="Arial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2"/>
      <color indexed="60"/>
      <name val="Calibri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0"/>
      <color indexed="23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0"/>
      <name val="Calibri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9">
    <xf numFmtId="164" fontId="0" fillId="0" borderId="0" xfId="0" applyAlignment="1">
      <alignment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4" fillId="0" borderId="3" xfId="0" applyFont="1" applyBorder="1" applyAlignment="1" applyProtection="1">
      <alignment horizontal="center" vertical="center"/>
      <protection locked="0"/>
    </xf>
    <xf numFmtId="164" fontId="4" fillId="0" borderId="4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5" fillId="0" borderId="5" xfId="0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 horizontal="center" vertical="center"/>
      <protection locked="0"/>
    </xf>
    <xf numFmtId="164" fontId="6" fillId="0" borderId="7" xfId="0" applyFont="1" applyBorder="1" applyAlignment="1" applyProtection="1">
      <alignment horizontal="center" vertical="center"/>
      <protection locked="0"/>
    </xf>
    <xf numFmtId="164" fontId="6" fillId="2" borderId="8" xfId="0" applyFont="1" applyFill="1" applyBorder="1" applyAlignment="1" applyProtection="1">
      <alignment horizontal="center" vertical="center"/>
      <protection locked="0"/>
    </xf>
    <xf numFmtId="164" fontId="5" fillId="0" borderId="2" xfId="0" applyFont="1" applyBorder="1" applyAlignment="1" applyProtection="1">
      <alignment horizontal="center"/>
      <protection locked="0"/>
    </xf>
    <xf numFmtId="164" fontId="6" fillId="2" borderId="0" xfId="0" applyFont="1" applyFill="1" applyBorder="1" applyAlignment="1" applyProtection="1">
      <alignment horizontal="center" vertical="center"/>
      <protection locked="0"/>
    </xf>
    <xf numFmtId="164" fontId="7" fillId="0" borderId="9" xfId="0" applyFont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Border="1" applyAlignment="1" applyProtection="1">
      <alignment horizontal="center" vertical="center" textRotation="90" wrapText="1"/>
      <protection locked="0"/>
    </xf>
    <xf numFmtId="164" fontId="7" fillId="0" borderId="11" xfId="0" applyFont="1" applyBorder="1" applyAlignment="1" applyProtection="1">
      <alignment horizontal="center" vertical="center" wrapText="1"/>
      <protection locked="0"/>
    </xf>
    <xf numFmtId="164" fontId="6" fillId="0" borderId="12" xfId="0" applyFont="1" applyBorder="1" applyAlignment="1" applyProtection="1">
      <alignment horizontal="center" vertical="center" wrapText="1"/>
      <protection locked="0"/>
    </xf>
    <xf numFmtId="164" fontId="8" fillId="0" borderId="13" xfId="0" applyFont="1" applyBorder="1" applyAlignment="1" applyProtection="1">
      <alignment horizontal="center" vertical="center" textRotation="90" wrapText="1"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4" fontId="8" fillId="0" borderId="14" xfId="0" applyFont="1" applyBorder="1" applyAlignment="1" applyProtection="1">
      <alignment horizontal="center" vertical="center" textRotation="90" wrapText="1"/>
      <protection locked="0"/>
    </xf>
    <xf numFmtId="164" fontId="6" fillId="0" borderId="15" xfId="0" applyFont="1" applyBorder="1" applyAlignment="1" applyProtection="1">
      <alignment horizontal="center" vertical="center" textRotation="90"/>
      <protection locked="0"/>
    </xf>
    <xf numFmtId="164" fontId="9" fillId="0" borderId="2" xfId="0" applyFont="1" applyBorder="1" applyAlignment="1" applyProtection="1">
      <alignment horizontal="center" vertical="center" textRotation="90"/>
      <protection locked="0"/>
    </xf>
    <xf numFmtId="164" fontId="6" fillId="2" borderId="16" xfId="0" applyFont="1" applyFill="1" applyBorder="1" applyAlignment="1" applyProtection="1">
      <alignment horizontal="center" vertical="center"/>
      <protection locked="0"/>
    </xf>
    <xf numFmtId="164" fontId="6" fillId="0" borderId="17" xfId="0" applyFont="1" applyBorder="1" applyAlignment="1" applyProtection="1">
      <alignment horizontal="center" vertical="center" wrapText="1"/>
      <protection locked="0"/>
    </xf>
    <xf numFmtId="164" fontId="6" fillId="0" borderId="18" xfId="0" applyFont="1" applyBorder="1" applyAlignment="1" applyProtection="1">
      <alignment horizontal="center" vertical="center" wrapText="1"/>
      <protection locked="0"/>
    </xf>
    <xf numFmtId="164" fontId="6" fillId="0" borderId="19" xfId="0" applyFont="1" applyBorder="1" applyAlignment="1" applyProtection="1">
      <alignment horizontal="center" vertical="center" wrapText="1"/>
      <protection locked="0"/>
    </xf>
    <xf numFmtId="164" fontId="6" fillId="0" borderId="20" xfId="0" applyFont="1" applyBorder="1" applyAlignment="1" applyProtection="1">
      <alignment horizontal="center" vertical="center" wrapText="1"/>
      <protection locked="0"/>
    </xf>
    <xf numFmtId="164" fontId="6" fillId="0" borderId="21" xfId="0" applyFont="1" applyBorder="1" applyAlignment="1" applyProtection="1">
      <alignment horizontal="center" vertical="center" wrapText="1"/>
      <protection locked="0"/>
    </xf>
    <xf numFmtId="164" fontId="6" fillId="0" borderId="22" xfId="0" applyFont="1" applyBorder="1" applyAlignment="1" applyProtection="1">
      <alignment horizontal="center" vertical="center" wrapText="1"/>
      <protection locked="0"/>
    </xf>
    <xf numFmtId="164" fontId="6" fillId="0" borderId="9" xfId="0" applyFont="1" applyBorder="1" applyAlignment="1" applyProtection="1">
      <alignment horizontal="right" vertical="center"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4" fontId="6" fillId="3" borderId="14" xfId="0" applyFont="1" applyFill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 horizontal="center"/>
      <protection locked="0"/>
    </xf>
    <xf numFmtId="164" fontId="8" fillId="0" borderId="2" xfId="0" applyFont="1" applyBorder="1" applyAlignment="1" applyProtection="1">
      <alignment horizontal="center" vertical="center" textRotation="90" wrapText="1"/>
      <protection locked="0"/>
    </xf>
    <xf numFmtId="164" fontId="6" fillId="0" borderId="23" xfId="0" applyFont="1" applyBorder="1" applyAlignment="1" applyProtection="1">
      <alignment horizontal="right" vertical="center"/>
      <protection locked="0"/>
    </xf>
    <xf numFmtId="164" fontId="6" fillId="2" borderId="24" xfId="0" applyFont="1" applyFill="1" applyBorder="1" applyAlignment="1" applyProtection="1">
      <alignment horizontal="center" vertical="center"/>
      <protection locked="0"/>
    </xf>
    <xf numFmtId="164" fontId="0" fillId="0" borderId="25" xfId="0" applyFont="1" applyBorder="1" applyAlignment="1" applyProtection="1">
      <alignment horizontal="center"/>
      <protection locked="0"/>
    </xf>
    <xf numFmtId="164" fontId="0" fillId="0" borderId="26" xfId="0" applyFont="1" applyBorder="1" applyAlignment="1" applyProtection="1">
      <alignment horizontal="center"/>
      <protection locked="0"/>
    </xf>
    <xf numFmtId="164" fontId="10" fillId="0" borderId="22" xfId="0" applyFont="1" applyBorder="1" applyAlignment="1" applyProtection="1">
      <alignment horizontal="center"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center"/>
      <protection locked="0"/>
    </xf>
    <xf numFmtId="164" fontId="10" fillId="0" borderId="28" xfId="0" applyFont="1" applyBorder="1" applyAlignment="1" applyProtection="1">
      <alignment horizontal="center"/>
      <protection locked="0"/>
    </xf>
    <xf numFmtId="164" fontId="0" fillId="0" borderId="29" xfId="0" applyFont="1" applyBorder="1" applyAlignment="1" applyProtection="1">
      <alignment horizontal="center"/>
      <protection locked="0"/>
    </xf>
    <xf numFmtId="164" fontId="10" fillId="0" borderId="30" xfId="0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 horizontal="center"/>
      <protection locked="0"/>
    </xf>
    <xf numFmtId="164" fontId="6" fillId="0" borderId="11" xfId="0" applyFont="1" applyBorder="1" applyAlignment="1" applyProtection="1">
      <alignment horizontal="right"/>
      <protection locked="0"/>
    </xf>
    <xf numFmtId="167" fontId="6" fillId="4" borderId="5" xfId="15" applyNumberFormat="1" applyFont="1" applyFill="1" applyBorder="1" applyAlignment="1" applyProtection="1">
      <alignment horizontal="right"/>
      <protection locked="0"/>
    </xf>
    <xf numFmtId="167" fontId="11" fillId="4" borderId="17" xfId="15" applyNumberFormat="1" applyFont="1" applyFill="1" applyBorder="1" applyAlignment="1" applyProtection="1">
      <alignment horizontal="center"/>
      <protection locked="0"/>
    </xf>
    <xf numFmtId="164" fontId="6" fillId="4" borderId="18" xfId="0" applyFont="1" applyFill="1" applyBorder="1" applyAlignment="1" applyProtection="1">
      <alignment horizontal="center"/>
      <protection locked="0"/>
    </xf>
    <xf numFmtId="164" fontId="6" fillId="4" borderId="31" xfId="0" applyFont="1" applyFill="1" applyBorder="1" applyAlignment="1" applyProtection="1">
      <alignment horizontal="center"/>
      <protection locked="0"/>
    </xf>
    <xf numFmtId="167" fontId="11" fillId="4" borderId="20" xfId="15" applyNumberFormat="1" applyFont="1" applyFill="1" applyBorder="1" applyAlignment="1" applyProtection="1">
      <alignment horizontal="center"/>
      <protection locked="0"/>
    </xf>
    <xf numFmtId="164" fontId="6" fillId="4" borderId="32" xfId="0" applyFont="1" applyFill="1" applyBorder="1" applyAlignment="1" applyProtection="1">
      <alignment horizontal="center"/>
      <protection locked="0"/>
    </xf>
    <xf numFmtId="164" fontId="6" fillId="4" borderId="33" xfId="0" applyFont="1" applyFill="1" applyBorder="1" applyAlignment="1" applyProtection="1">
      <alignment horizontal="center"/>
      <protection locked="0"/>
    </xf>
    <xf numFmtId="167" fontId="6" fillId="4" borderId="34" xfId="0" applyNumberFormat="1" applyFont="1" applyFill="1" applyBorder="1" applyAlignment="1" applyProtection="1">
      <alignment horizontal="center" vertical="center" wrapText="1"/>
      <protection locked="0"/>
    </xf>
    <xf numFmtId="167" fontId="11" fillId="4" borderId="31" xfId="15" applyNumberFormat="1" applyFont="1" applyFill="1" applyBorder="1" applyAlignment="1" applyProtection="1">
      <alignment horizontal="center"/>
      <protection locked="0"/>
    </xf>
    <xf numFmtId="164" fontId="6" fillId="4" borderId="17" xfId="0" applyFont="1" applyFill="1" applyBorder="1" applyAlignment="1" applyProtection="1">
      <alignment horizontal="center"/>
      <protection locked="0"/>
    </xf>
    <xf numFmtId="164" fontId="6" fillId="4" borderId="34" xfId="0" applyFont="1" applyFill="1" applyBorder="1" applyAlignment="1" applyProtection="1">
      <alignment horizontal="center" vertical="center" wrapText="1"/>
      <protection locked="0"/>
    </xf>
    <xf numFmtId="167" fontId="11" fillId="4" borderId="35" xfId="15" applyNumberFormat="1" applyFont="1" applyFill="1" applyBorder="1" applyAlignment="1" applyProtection="1">
      <alignment horizontal="center"/>
      <protection locked="0"/>
    </xf>
    <xf numFmtId="164" fontId="6" fillId="4" borderId="21" xfId="0" applyFont="1" applyFill="1" applyBorder="1" applyAlignment="1" applyProtection="1">
      <alignment horizontal="center"/>
      <protection locked="0"/>
    </xf>
    <xf numFmtId="164" fontId="6" fillId="4" borderId="11" xfId="0" applyFont="1" applyFill="1" applyBorder="1" applyAlignment="1" applyProtection="1">
      <alignment horizontal="center" vertical="center" wrapText="1"/>
      <protection locked="0"/>
    </xf>
    <xf numFmtId="164" fontId="6" fillId="4" borderId="11" xfId="0" applyFont="1" applyFill="1" applyBorder="1" applyAlignment="1" applyProtection="1">
      <alignment horizontal="center"/>
      <protection locked="0"/>
    </xf>
    <xf numFmtId="164" fontId="6" fillId="4" borderId="36" xfId="0" applyFont="1" applyFill="1" applyBorder="1" applyAlignment="1" applyProtection="1">
      <alignment horizontal="center"/>
      <protection locked="0"/>
    </xf>
    <xf numFmtId="164" fontId="6" fillId="4" borderId="37" xfId="0" applyFont="1" applyFill="1" applyBorder="1" applyAlignment="1" applyProtection="1">
      <alignment horizontal="center"/>
      <protection locked="0"/>
    </xf>
    <xf numFmtId="164" fontId="0" fillId="0" borderId="19" xfId="0" applyFont="1" applyBorder="1" applyAlignment="1" applyProtection="1">
      <alignment horizontal="center"/>
      <protection locked="0"/>
    </xf>
    <xf numFmtId="164" fontId="12" fillId="0" borderId="38" xfId="0" applyFont="1" applyBorder="1" applyAlignment="1">
      <alignment/>
    </xf>
    <xf numFmtId="168" fontId="0" fillId="2" borderId="39" xfId="0" applyNumberFormat="1" applyFont="1" applyFill="1" applyBorder="1" applyAlignment="1" applyProtection="1">
      <alignment/>
      <protection locked="0"/>
    </xf>
    <xf numFmtId="167" fontId="0" fillId="5" borderId="25" xfId="15" applyNumberFormat="1" applyFont="1" applyFill="1" applyBorder="1" applyAlignment="1" applyProtection="1">
      <alignment horizontal="center"/>
      <protection locked="0"/>
    </xf>
    <xf numFmtId="167" fontId="13" fillId="0" borderId="26" xfId="0" applyNumberFormat="1" applyFont="1" applyBorder="1" applyAlignment="1" applyProtection="1">
      <alignment horizontal="center"/>
      <protection locked="0"/>
    </xf>
    <xf numFmtId="167" fontId="13" fillId="0" borderId="22" xfId="0" applyNumberFormat="1" applyFont="1" applyBorder="1" applyAlignment="1" applyProtection="1">
      <alignment horizontal="center"/>
      <protection locked="0"/>
    </xf>
    <xf numFmtId="167" fontId="9" fillId="0" borderId="39" xfId="0" applyNumberFormat="1" applyFont="1" applyBorder="1" applyAlignment="1" applyProtection="1">
      <alignment horizontal="center"/>
      <protection/>
    </xf>
    <xf numFmtId="164" fontId="0" fillId="0" borderId="40" xfId="0" applyBorder="1" applyAlignment="1">
      <alignment/>
    </xf>
    <xf numFmtId="167" fontId="13" fillId="0" borderId="41" xfId="0" applyNumberFormat="1" applyFont="1" applyBorder="1" applyAlignment="1" applyProtection="1">
      <alignment horizontal="center"/>
      <protection locked="0"/>
    </xf>
    <xf numFmtId="167" fontId="13" fillId="0" borderId="42" xfId="0" applyNumberFormat="1" applyFont="1" applyBorder="1" applyAlignment="1" applyProtection="1">
      <alignment horizontal="center"/>
      <protection locked="0"/>
    </xf>
    <xf numFmtId="167" fontId="0" fillId="5" borderId="43" xfId="15" applyNumberFormat="1" applyFont="1" applyFill="1" applyBorder="1" applyAlignment="1" applyProtection="1">
      <alignment horizontal="center"/>
      <protection locked="0"/>
    </xf>
    <xf numFmtId="167" fontId="0" fillId="5" borderId="41" xfId="15" applyNumberFormat="1" applyFont="1" applyFill="1" applyBorder="1" applyAlignment="1" applyProtection="1">
      <alignment horizontal="center"/>
      <protection locked="0"/>
    </xf>
    <xf numFmtId="167" fontId="13" fillId="0" borderId="41" xfId="15" applyNumberFormat="1" applyFont="1" applyBorder="1" applyAlignment="1" applyProtection="1">
      <alignment horizontal="center"/>
      <protection locked="0"/>
    </xf>
    <xf numFmtId="167" fontId="13" fillId="6" borderId="42" xfId="0" applyNumberFormat="1" applyFont="1" applyFill="1" applyBorder="1" applyAlignment="1" applyProtection="1">
      <alignment horizontal="center"/>
      <protection/>
    </xf>
    <xf numFmtId="167" fontId="9" fillId="0" borderId="39" xfId="0" applyNumberFormat="1" applyFont="1" applyBorder="1" applyAlignment="1" applyProtection="1">
      <alignment horizontal="center"/>
      <protection locked="0"/>
    </xf>
    <xf numFmtId="164" fontId="6" fillId="4" borderId="41" xfId="0" applyFont="1" applyFill="1" applyBorder="1" applyAlignment="1" applyProtection="1">
      <alignment horizontal="center"/>
      <protection locked="0"/>
    </xf>
    <xf numFmtId="167" fontId="13" fillId="0" borderId="41" xfId="0" applyNumberFormat="1" applyFont="1" applyBorder="1" applyAlignment="1" applyProtection="1">
      <alignment horizontal="center"/>
      <protection/>
    </xf>
    <xf numFmtId="167" fontId="13" fillId="0" borderId="42" xfId="0" applyNumberFormat="1" applyFont="1" applyBorder="1" applyAlignment="1" applyProtection="1">
      <alignment horizontal="center"/>
      <protection/>
    </xf>
    <xf numFmtId="167" fontId="0" fillId="0" borderId="39" xfId="0" applyNumberFormat="1" applyFont="1" applyBorder="1" applyAlignment="1" applyProtection="1">
      <alignment horizontal="center"/>
      <protection locked="0"/>
    </xf>
    <xf numFmtId="167" fontId="0" fillId="7" borderId="43" xfId="0" applyNumberFormat="1" applyFont="1" applyFill="1" applyBorder="1" applyAlignment="1" applyProtection="1">
      <alignment horizontal="center"/>
      <protection locked="0"/>
    </xf>
    <xf numFmtId="167" fontId="13" fillId="0" borderId="44" xfId="15" applyNumberFormat="1" applyFont="1" applyBorder="1" applyAlignment="1" applyProtection="1">
      <alignment horizontal="center"/>
      <protection locked="0"/>
    </xf>
    <xf numFmtId="167" fontId="13" fillId="6" borderId="14" xfId="0" applyNumberFormat="1" applyFont="1" applyFill="1" applyBorder="1" applyAlignment="1" applyProtection="1">
      <alignment horizontal="center"/>
      <protection/>
    </xf>
    <xf numFmtId="167" fontId="0" fillId="5" borderId="27" xfId="15" applyNumberFormat="1" applyFont="1" applyFill="1" applyBorder="1" applyAlignment="1" applyProtection="1">
      <alignment horizontal="center"/>
      <protection locked="0"/>
    </xf>
    <xf numFmtId="167" fontId="13" fillId="0" borderId="38" xfId="0" applyNumberFormat="1" applyFont="1" applyBorder="1" applyAlignment="1" applyProtection="1">
      <alignment horizontal="center"/>
      <protection locked="0"/>
    </xf>
    <xf numFmtId="167" fontId="13" fillId="0" borderId="28" xfId="0" applyNumberFormat="1" applyFont="1" applyBorder="1" applyAlignment="1" applyProtection="1">
      <alignment horizontal="center"/>
      <protection locked="0"/>
    </xf>
    <xf numFmtId="167" fontId="0" fillId="5" borderId="38" xfId="15" applyNumberFormat="1" applyFont="1" applyFill="1" applyBorder="1" applyAlignment="1" applyProtection="1">
      <alignment horizontal="center"/>
      <protection locked="0"/>
    </xf>
    <xf numFmtId="167" fontId="13" fillId="0" borderId="38" xfId="15" applyNumberFormat="1" applyFont="1" applyBorder="1" applyAlignment="1" applyProtection="1">
      <alignment horizontal="center"/>
      <protection locked="0"/>
    </xf>
    <xf numFmtId="167" fontId="13" fillId="6" borderId="28" xfId="0" applyNumberFormat="1" applyFont="1" applyFill="1" applyBorder="1" applyAlignment="1" applyProtection="1">
      <alignment horizontal="center"/>
      <protection/>
    </xf>
    <xf numFmtId="164" fontId="6" fillId="4" borderId="38" xfId="0" applyNumberFormat="1" applyFont="1" applyFill="1" applyBorder="1" applyAlignment="1" applyProtection="1">
      <alignment horizontal="center"/>
      <protection locked="0"/>
    </xf>
    <xf numFmtId="167" fontId="13" fillId="0" borderId="38" xfId="0" applyNumberFormat="1" applyFont="1" applyBorder="1" applyAlignment="1" applyProtection="1">
      <alignment horizontal="center"/>
      <protection/>
    </xf>
    <xf numFmtId="167" fontId="9" fillId="0" borderId="24" xfId="0" applyNumberFormat="1" applyFont="1" applyBorder="1" applyAlignment="1" applyProtection="1">
      <alignment horizontal="center"/>
      <protection locked="0"/>
    </xf>
    <xf numFmtId="167" fontId="13" fillId="0" borderId="28" xfId="0" applyNumberFormat="1" applyFont="1" applyBorder="1" applyAlignment="1" applyProtection="1">
      <alignment horizontal="center"/>
      <protection/>
    </xf>
    <xf numFmtId="167" fontId="0" fillId="0" borderId="24" xfId="0" applyNumberFormat="1" applyFont="1" applyBorder="1" applyAlignment="1" applyProtection="1">
      <alignment horizontal="center"/>
      <protection locked="0"/>
    </xf>
    <xf numFmtId="167" fontId="0" fillId="7" borderId="27" xfId="0" applyNumberFormat="1" applyFont="1" applyFill="1" applyBorder="1" applyAlignment="1" applyProtection="1">
      <alignment horizontal="center"/>
      <protection locked="0"/>
    </xf>
    <xf numFmtId="167" fontId="13" fillId="0" borderId="19" xfId="15" applyNumberFormat="1" applyFont="1" applyBorder="1" applyAlignment="1" applyProtection="1">
      <alignment horizontal="center"/>
      <protection locked="0"/>
    </xf>
    <xf numFmtId="167" fontId="13" fillId="6" borderId="23" xfId="0" applyNumberFormat="1" applyFont="1" applyFill="1" applyBorder="1" applyAlignment="1" applyProtection="1">
      <alignment horizontal="center"/>
      <protection/>
    </xf>
    <xf numFmtId="164" fontId="0" fillId="0" borderId="30" xfId="0" applyFont="1" applyBorder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4" fontId="0" fillId="0" borderId="37" xfId="0" applyFont="1" applyBorder="1" applyAlignment="1" applyProtection="1">
      <alignment/>
      <protection locked="0"/>
    </xf>
    <xf numFmtId="167" fontId="14" fillId="0" borderId="38" xfId="0" applyNumberFormat="1" applyFont="1" applyBorder="1" applyAlignment="1" applyProtection="1">
      <alignment horizontal="center" vertical="center"/>
      <protection locked="0"/>
    </xf>
    <xf numFmtId="164" fontId="15" fillId="0" borderId="38" xfId="0" applyFont="1" applyBorder="1" applyAlignment="1" applyProtection="1">
      <alignment horizontal="center" wrapText="1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0" fillId="0" borderId="38" xfId="0" applyFont="1" applyBorder="1" applyAlignment="1" applyProtection="1">
      <alignment horizontal="center" wrapText="1"/>
      <protection locked="0"/>
    </xf>
    <xf numFmtId="165" fontId="16" fillId="0" borderId="38" xfId="0" applyNumberFormat="1" applyFont="1" applyBorder="1" applyAlignment="1" applyProtection="1">
      <alignment horizontal="center" wrapText="1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16" fillId="0" borderId="38" xfId="0" applyFont="1" applyBorder="1" applyAlignment="1" applyProtection="1">
      <alignment horizontal="center" wrapText="1"/>
      <protection locked="0"/>
    </xf>
    <xf numFmtId="164" fontId="17" fillId="0" borderId="38" xfId="0" applyFont="1" applyBorder="1" applyAlignment="1" applyProtection="1">
      <alignment horizontal="center" wrapText="1"/>
      <protection locked="0"/>
    </xf>
    <xf numFmtId="164" fontId="16" fillId="0" borderId="38" xfId="0" applyFont="1" applyBorder="1" applyAlignment="1" applyProtection="1">
      <alignment horizontal="center"/>
      <protection locked="0"/>
    </xf>
    <xf numFmtId="164" fontId="10" fillId="0" borderId="38" xfId="0" applyFont="1" applyBorder="1" applyAlignment="1" applyProtection="1">
      <alignment horizontal="center" wrapText="1" shrinkToFit="1"/>
      <protection locked="0"/>
    </xf>
    <xf numFmtId="167" fontId="18" fillId="2" borderId="0" xfId="0" applyNumberFormat="1" applyFont="1" applyFill="1" applyBorder="1" applyAlignment="1" applyProtection="1">
      <alignment horizontal="center"/>
      <protection locked="0"/>
    </xf>
    <xf numFmtId="170" fontId="19" fillId="0" borderId="38" xfId="0" applyNumberFormat="1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167" fontId="19" fillId="0" borderId="0" xfId="0" applyNumberFormat="1" applyFont="1" applyBorder="1" applyAlignment="1" applyProtection="1">
      <alignment horizontal="center"/>
      <protection locked="0"/>
    </xf>
    <xf numFmtId="165" fontId="19" fillId="0" borderId="38" xfId="0" applyNumberFormat="1" applyFont="1" applyBorder="1" applyAlignment="1" applyProtection="1">
      <alignment horizontal="center"/>
      <protection locked="0"/>
    </xf>
    <xf numFmtId="171" fontId="17" fillId="2" borderId="0" xfId="0" applyNumberFormat="1" applyFont="1" applyFill="1" applyBorder="1" applyAlignment="1" applyProtection="1">
      <alignment/>
      <protection locked="0"/>
    </xf>
    <xf numFmtId="171" fontId="20" fillId="0" borderId="38" xfId="0" applyNumberFormat="1" applyFont="1" applyBorder="1" applyAlignment="1" applyProtection="1">
      <alignment horizontal="center"/>
      <protection locked="0"/>
    </xf>
    <xf numFmtId="171" fontId="20" fillId="0" borderId="0" xfId="0" applyNumberFormat="1" applyFont="1" applyBorder="1" applyAlignment="1" applyProtection="1">
      <alignment horizontal="center"/>
      <protection locked="0"/>
    </xf>
    <xf numFmtId="171" fontId="17" fillId="0" borderId="0" xfId="0" applyNumberFormat="1" applyFont="1" applyBorder="1" applyAlignment="1" applyProtection="1">
      <alignment horizontal="center"/>
      <protection locked="0"/>
    </xf>
    <xf numFmtId="165" fontId="15" fillId="0" borderId="38" xfId="0" applyNumberFormat="1" applyFont="1" applyBorder="1" applyAlignment="1" applyProtection="1">
      <alignment horizontal="center"/>
      <protection locked="0"/>
    </xf>
    <xf numFmtId="171" fontId="15" fillId="0" borderId="38" xfId="0" applyNumberFormat="1" applyFont="1" applyBorder="1" applyAlignment="1" applyProtection="1">
      <alignment horizontal="center"/>
      <protection locked="0"/>
    </xf>
    <xf numFmtId="171" fontId="1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Font="1" applyBorder="1" applyAlignment="1" applyProtection="1">
      <alignment/>
      <protection locked="0"/>
    </xf>
    <xf numFmtId="164" fontId="13" fillId="0" borderId="38" xfId="0" applyFont="1" applyBorder="1" applyAlignment="1" applyProtection="1">
      <alignment/>
      <protection locked="0"/>
    </xf>
    <xf numFmtId="165" fontId="0" fillId="0" borderId="38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4" fontId="0" fillId="0" borderId="38" xfId="0" applyFont="1" applyBorder="1" applyAlignment="1" applyProtection="1">
      <alignment/>
      <protection locked="0"/>
    </xf>
    <xf numFmtId="164" fontId="11" fillId="0" borderId="38" xfId="0" applyFont="1" applyBorder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 horizontal="center"/>
      <protection locked="0"/>
    </xf>
    <xf numFmtId="167" fontId="13" fillId="0" borderId="38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167" fontId="0" fillId="0" borderId="38" xfId="0" applyNumberFormat="1" applyFont="1" applyBorder="1" applyAlignment="1" applyProtection="1">
      <alignment/>
      <protection locked="0"/>
    </xf>
    <xf numFmtId="164" fontId="21" fillId="0" borderId="38" xfId="0" applyFont="1" applyBorder="1" applyAlignment="1" applyProtection="1">
      <alignment horizontal="center" vertical="center"/>
      <protection locked="0"/>
    </xf>
    <xf numFmtId="164" fontId="22" fillId="0" borderId="38" xfId="0" applyFont="1" applyBorder="1" applyAlignment="1" applyProtection="1">
      <alignment/>
      <protection locked="0"/>
    </xf>
    <xf numFmtId="164" fontId="23" fillId="0" borderId="38" xfId="0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8" fillId="0" borderId="10" xfId="0" applyFont="1" applyBorder="1" applyAlignment="1" applyProtection="1">
      <alignment horizontal="center" vertical="center" textRotation="90" wrapText="1"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19" xfId="0" applyBorder="1" applyAlignment="1" applyProtection="1">
      <alignment horizontal="center"/>
      <protection locked="0"/>
    </xf>
    <xf numFmtId="164" fontId="0" fillId="5" borderId="40" xfId="0" applyFont="1" applyFill="1" applyBorder="1" applyAlignment="1">
      <alignment/>
    </xf>
    <xf numFmtId="167" fontId="0" fillId="0" borderId="39" xfId="0" applyNumberFormat="1" applyBorder="1" applyAlignment="1" applyProtection="1">
      <alignment horizontal="center"/>
      <protection locked="0"/>
    </xf>
    <xf numFmtId="167" fontId="9" fillId="0" borderId="24" xfId="0" applyNumberFormat="1" applyFont="1" applyBorder="1" applyAlignment="1" applyProtection="1">
      <alignment horizontal="center"/>
      <protection/>
    </xf>
    <xf numFmtId="167" fontId="0" fillId="0" borderId="24" xfId="0" applyNumberFormat="1" applyBorder="1" applyAlignment="1" applyProtection="1">
      <alignment horizontal="center"/>
      <protection locked="0"/>
    </xf>
    <xf numFmtId="167" fontId="0" fillId="5" borderId="27" xfId="15" applyNumberFormat="1" applyFont="1" applyFill="1" applyBorder="1" applyAlignment="1" applyProtection="1">
      <alignment horizontal="center"/>
      <protection locked="0"/>
    </xf>
    <xf numFmtId="164" fontId="25" fillId="0" borderId="0" xfId="0" applyFont="1" applyAlignment="1">
      <alignment/>
    </xf>
    <xf numFmtId="167" fontId="26" fillId="0" borderId="24" xfId="0" applyNumberFormat="1" applyFont="1" applyBorder="1" applyAlignment="1" applyProtection="1">
      <alignment horizontal="center"/>
      <protection/>
    </xf>
    <xf numFmtId="164" fontId="0" fillId="0" borderId="30" xfId="0" applyBorder="1" applyAlignment="1" applyProtection="1">
      <alignment horizontal="center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0" borderId="37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38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7" fontId="0" fillId="0" borderId="38" xfId="0" applyNumberFormat="1" applyBorder="1" applyAlignment="1" applyProtection="1">
      <alignment/>
      <protection locked="0"/>
    </xf>
    <xf numFmtId="164" fontId="0" fillId="0" borderId="40" xfId="0" applyFont="1" applyBorder="1" applyAlignment="1">
      <alignment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0" fillId="0" borderId="38" xfId="0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5" fillId="0" borderId="3" xfId="0" applyFont="1" applyBorder="1" applyAlignment="1" applyProtection="1">
      <alignment horizontal="center"/>
      <protection locked="0"/>
    </xf>
    <xf numFmtId="164" fontId="5" fillId="0" borderId="8" xfId="0" applyFont="1" applyBorder="1" applyAlignment="1" applyProtection="1">
      <alignment horizontal="center"/>
      <protection locked="0"/>
    </xf>
    <xf numFmtId="164" fontId="6" fillId="0" borderId="9" xfId="0" applyFont="1" applyBorder="1" applyAlignment="1" applyProtection="1">
      <alignment horizontal="center" vertical="center" textRotation="90"/>
      <protection locked="0"/>
    </xf>
    <xf numFmtId="164" fontId="7" fillId="0" borderId="45" xfId="0" applyFont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46" xfId="0" applyFont="1" applyBorder="1" applyAlignment="1" applyProtection="1">
      <alignment horizontal="center" vertical="center" wrapText="1"/>
      <protection locked="0"/>
    </xf>
    <xf numFmtId="164" fontId="27" fillId="0" borderId="2" xfId="0" applyFont="1" applyBorder="1" applyAlignment="1" applyProtection="1">
      <alignment horizontal="center" vertical="center" textRotation="90" wrapText="1"/>
      <protection locked="0"/>
    </xf>
    <xf numFmtId="164" fontId="6" fillId="0" borderId="4" xfId="0" applyFont="1" applyBorder="1" applyAlignment="1" applyProtection="1">
      <alignment horizontal="center" vertical="center" wrapText="1"/>
      <protection locked="0"/>
    </xf>
    <xf numFmtId="164" fontId="6" fillId="0" borderId="9" xfId="0" applyFont="1" applyBorder="1" applyAlignment="1" applyProtection="1">
      <alignment horizontal="center" vertical="center" wrapText="1"/>
      <protection locked="0"/>
    </xf>
    <xf numFmtId="164" fontId="0" fillId="0" borderId="14" xfId="0" applyFont="1" applyBorder="1" applyAlignment="1" applyProtection="1">
      <alignment horizontal="center"/>
      <protection locked="0"/>
    </xf>
    <xf numFmtId="164" fontId="0" fillId="0" borderId="10" xfId="0" applyBorder="1" applyAlignment="1" applyProtection="1">
      <alignment horizontal="center"/>
      <protection locked="0"/>
    </xf>
    <xf numFmtId="164" fontId="6" fillId="0" borderId="14" xfId="0" applyFont="1" applyBorder="1" applyAlignment="1" applyProtection="1">
      <alignment horizontal="center" vertical="center" wrapText="1"/>
      <protection locked="0"/>
    </xf>
    <xf numFmtId="164" fontId="6" fillId="0" borderId="47" xfId="0" applyFont="1" applyBorder="1" applyAlignment="1" applyProtection="1">
      <alignment horizontal="center" vertical="center" wrapText="1"/>
      <protection locked="0"/>
    </xf>
    <xf numFmtId="164" fontId="6" fillId="0" borderId="48" xfId="0" applyFont="1" applyBorder="1" applyAlignment="1" applyProtection="1">
      <alignment horizontal="center" vertical="center" wrapText="1"/>
      <protection locked="0"/>
    </xf>
    <xf numFmtId="164" fontId="6" fillId="3" borderId="46" xfId="0" applyFont="1" applyFill="1" applyBorder="1" applyAlignment="1" applyProtection="1">
      <alignment horizontal="center" vertical="center" wrapText="1"/>
      <protection locked="0"/>
    </xf>
    <xf numFmtId="164" fontId="6" fillId="0" borderId="39" xfId="0" applyFont="1" applyBorder="1" applyAlignment="1" applyProtection="1">
      <alignment horizontal="center" vertical="center" wrapText="1"/>
      <protection locked="0"/>
    </xf>
    <xf numFmtId="164" fontId="6" fillId="0" borderId="15" xfId="0" applyFont="1" applyBorder="1" applyAlignment="1" applyProtection="1">
      <alignment horizontal="center" vertical="center" wrapText="1"/>
      <protection locked="0"/>
    </xf>
    <xf numFmtId="164" fontId="6" fillId="0" borderId="49" xfId="0" applyFont="1" applyBorder="1" applyAlignment="1" applyProtection="1">
      <alignment horizontal="center" vertical="center" wrapText="1"/>
      <protection locked="0"/>
    </xf>
    <xf numFmtId="164" fontId="6" fillId="3" borderId="15" xfId="0" applyFont="1" applyFill="1" applyBorder="1" applyAlignment="1" applyProtection="1">
      <alignment horizontal="center" textRotation="90" wrapText="1"/>
      <protection locked="0"/>
    </xf>
    <xf numFmtId="164" fontId="0" fillId="0" borderId="38" xfId="0" applyFont="1" applyBorder="1" applyAlignment="1" applyProtection="1">
      <alignment horizontal="center"/>
      <protection locked="0"/>
    </xf>
    <xf numFmtId="164" fontId="0" fillId="0" borderId="50" xfId="0" applyFont="1" applyBorder="1" applyAlignment="1" applyProtection="1">
      <alignment horizontal="center"/>
      <protection locked="0"/>
    </xf>
    <xf numFmtId="164" fontId="10" fillId="0" borderId="19" xfId="0" applyFont="1" applyBorder="1" applyAlignment="1" applyProtection="1">
      <alignment horizontal="center"/>
      <protection locked="0"/>
    </xf>
    <xf numFmtId="164" fontId="0" fillId="0" borderId="51" xfId="0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 horizontal="center"/>
      <protection locked="0"/>
    </xf>
    <xf numFmtId="167" fontId="11" fillId="4" borderId="52" xfId="15" applyNumberFormat="1" applyFont="1" applyFill="1" applyBorder="1" applyAlignment="1" applyProtection="1">
      <alignment horizontal="center"/>
      <protection locked="0"/>
    </xf>
    <xf numFmtId="164" fontId="6" fillId="4" borderId="20" xfId="0" applyFont="1" applyFill="1" applyBorder="1" applyAlignment="1" applyProtection="1">
      <alignment horizontal="center"/>
      <protection locked="0"/>
    </xf>
    <xf numFmtId="164" fontId="12" fillId="8" borderId="38" xfId="0" applyFont="1" applyFill="1" applyBorder="1" applyAlignment="1">
      <alignment/>
    </xf>
    <xf numFmtId="164" fontId="12" fillId="9" borderId="38" xfId="0" applyFont="1" applyFill="1" applyBorder="1" applyAlignment="1">
      <alignment/>
    </xf>
    <xf numFmtId="167" fontId="13" fillId="3" borderId="39" xfId="0" applyNumberFormat="1" applyFont="1" applyFill="1" applyBorder="1" applyAlignment="1" applyProtection="1">
      <alignment horizontal="center"/>
      <protection locked="0"/>
    </xf>
    <xf numFmtId="167" fontId="0" fillId="10" borderId="41" xfId="15" applyNumberFormat="1" applyFont="1" applyFill="1" applyBorder="1" applyAlignment="1" applyProtection="1">
      <alignment horizontal="center"/>
      <protection locked="0"/>
    </xf>
    <xf numFmtId="167" fontId="13" fillId="11" borderId="43" xfId="0" applyNumberFormat="1" applyFont="1" applyFill="1" applyBorder="1" applyAlignment="1" applyProtection="1">
      <alignment horizontal="center"/>
      <protection locked="0"/>
    </xf>
    <xf numFmtId="167" fontId="13" fillId="11" borderId="41" xfId="0" applyNumberFormat="1" applyFont="1" applyFill="1" applyBorder="1" applyAlignment="1" applyProtection="1">
      <alignment horizontal="center"/>
      <protection locked="0"/>
    </xf>
    <xf numFmtId="167" fontId="13" fillId="0" borderId="42" xfId="15" applyNumberFormat="1" applyFont="1" applyBorder="1" applyAlignment="1" applyProtection="1">
      <alignment horizontal="center"/>
      <protection locked="0"/>
    </xf>
    <xf numFmtId="167" fontId="13" fillId="3" borderId="3" xfId="15" applyNumberFormat="1" applyFont="1" applyFill="1" applyBorder="1" applyAlignment="1" applyProtection="1">
      <alignment horizontal="center"/>
      <protection locked="0"/>
    </xf>
    <xf numFmtId="167" fontId="28" fillId="11" borderId="43" xfId="0" applyNumberFormat="1" applyFont="1" applyFill="1" applyBorder="1" applyAlignment="1" applyProtection="1">
      <alignment horizontal="center"/>
      <protection locked="0"/>
    </xf>
    <xf numFmtId="167" fontId="13" fillId="11" borderId="46" xfId="0" applyNumberFormat="1" applyFont="1" applyFill="1" applyBorder="1" applyAlignment="1" applyProtection="1">
      <alignment horizontal="center"/>
      <protection locked="0"/>
    </xf>
    <xf numFmtId="167" fontId="13" fillId="10" borderId="43" xfId="0" applyNumberFormat="1" applyFont="1" applyFill="1" applyBorder="1" applyAlignment="1" applyProtection="1">
      <alignment horizontal="center"/>
      <protection locked="0"/>
    </xf>
    <xf numFmtId="167" fontId="13" fillId="11" borderId="42" xfId="0" applyNumberFormat="1" applyFont="1" applyFill="1" applyBorder="1" applyAlignment="1" applyProtection="1">
      <alignment horizontal="center"/>
      <protection locked="0"/>
    </xf>
    <xf numFmtId="167" fontId="0" fillId="10" borderId="10" xfId="15" applyNumberFormat="1" applyFont="1" applyFill="1" applyBorder="1" applyAlignment="1" applyProtection="1">
      <alignment horizontal="center"/>
      <protection locked="0"/>
    </xf>
    <xf numFmtId="167" fontId="13" fillId="0" borderId="50" xfId="0" applyNumberFormat="1" applyFont="1" applyBorder="1" applyAlignment="1" applyProtection="1">
      <alignment horizontal="center"/>
      <protection locked="0"/>
    </xf>
    <xf numFmtId="167" fontId="13" fillId="0" borderId="30" xfId="15" applyNumberFormat="1" applyFont="1" applyBorder="1" applyAlignment="1" applyProtection="1">
      <alignment horizontal="center"/>
      <protection locked="0"/>
    </xf>
    <xf numFmtId="167" fontId="13" fillId="3" borderId="14" xfId="0" applyNumberFormat="1" applyFont="1" applyFill="1" applyBorder="1" applyAlignment="1" applyProtection="1">
      <alignment horizontal="center"/>
      <protection locked="0"/>
    </xf>
    <xf numFmtId="167" fontId="6" fillId="4" borderId="14" xfId="0" applyNumberFormat="1" applyFont="1" applyFill="1" applyBorder="1" applyAlignment="1" applyProtection="1">
      <alignment horizontal="center"/>
      <protection locked="0"/>
    </xf>
    <xf numFmtId="167" fontId="13" fillId="3" borderId="24" xfId="0" applyNumberFormat="1" applyFont="1" applyFill="1" applyBorder="1" applyAlignment="1" applyProtection="1">
      <alignment horizontal="center"/>
      <protection locked="0"/>
    </xf>
    <xf numFmtId="167" fontId="0" fillId="10" borderId="38" xfId="15" applyNumberFormat="1" applyFont="1" applyFill="1" applyBorder="1" applyAlignment="1" applyProtection="1">
      <alignment horizontal="center"/>
      <protection locked="0"/>
    </xf>
    <xf numFmtId="167" fontId="13" fillId="11" borderId="27" xfId="0" applyNumberFormat="1" applyFont="1" applyFill="1" applyBorder="1" applyAlignment="1" applyProtection="1">
      <alignment horizontal="center"/>
      <protection locked="0"/>
    </xf>
    <xf numFmtId="167" fontId="0" fillId="11" borderId="38" xfId="15" applyNumberFormat="1" applyFont="1" applyFill="1" applyBorder="1" applyAlignment="1" applyProtection="1">
      <alignment horizontal="center"/>
      <protection locked="0"/>
    </xf>
    <xf numFmtId="167" fontId="13" fillId="0" borderId="28" xfId="15" applyNumberFormat="1" applyFont="1" applyBorder="1" applyAlignment="1" applyProtection="1">
      <alignment horizontal="center"/>
      <protection locked="0"/>
    </xf>
    <xf numFmtId="167" fontId="13" fillId="3" borderId="39" xfId="15" applyNumberFormat="1" applyFont="1" applyFill="1" applyBorder="1" applyAlignment="1" applyProtection="1">
      <alignment horizontal="center"/>
      <protection locked="0"/>
    </xf>
    <xf numFmtId="167" fontId="28" fillId="11" borderId="27" xfId="0" applyNumberFormat="1" applyFont="1" applyFill="1" applyBorder="1" applyAlignment="1" applyProtection="1">
      <alignment horizontal="center"/>
      <protection locked="0"/>
    </xf>
    <xf numFmtId="167" fontId="13" fillId="11" borderId="53" xfId="0" applyNumberFormat="1" applyFont="1" applyFill="1" applyBorder="1" applyAlignment="1" applyProtection="1">
      <alignment horizontal="center"/>
      <protection locked="0"/>
    </xf>
    <xf numFmtId="167" fontId="13" fillId="10" borderId="27" xfId="0" applyNumberFormat="1" applyFont="1" applyFill="1" applyBorder="1" applyAlignment="1" applyProtection="1">
      <alignment horizontal="center"/>
      <protection locked="0"/>
    </xf>
    <xf numFmtId="167" fontId="13" fillId="11" borderId="28" xfId="0" applyNumberFormat="1" applyFont="1" applyFill="1" applyBorder="1" applyAlignment="1" applyProtection="1">
      <alignment horizontal="center"/>
      <protection locked="0"/>
    </xf>
    <xf numFmtId="167" fontId="0" fillId="10" borderId="51" xfId="15" applyNumberFormat="1" applyFont="1" applyFill="1" applyBorder="1" applyAlignment="1" applyProtection="1">
      <alignment horizontal="center"/>
      <protection locked="0"/>
    </xf>
    <xf numFmtId="167" fontId="13" fillId="3" borderId="23" xfId="0" applyNumberFormat="1" applyFont="1" applyFill="1" applyBorder="1" applyAlignment="1" applyProtection="1">
      <alignment horizontal="center"/>
      <protection locked="0"/>
    </xf>
    <xf numFmtId="167" fontId="6" fillId="4" borderId="23" xfId="0" applyNumberFormat="1" applyFont="1" applyFill="1" applyBorder="1" applyAlignment="1" applyProtection="1">
      <alignment horizontal="center"/>
      <protection locked="0"/>
    </xf>
    <xf numFmtId="167" fontId="13" fillId="3" borderId="24" xfId="15" applyNumberFormat="1" applyFont="1" applyFill="1" applyBorder="1" applyAlignment="1" applyProtection="1">
      <alignment horizontal="center"/>
      <protection locked="0"/>
    </xf>
    <xf numFmtId="167" fontId="13" fillId="12" borderId="24" xfId="15" applyNumberFormat="1" applyFont="1" applyFill="1" applyBorder="1" applyAlignment="1" applyProtection="1">
      <alignment horizontal="center"/>
      <protection locked="0"/>
    </xf>
    <xf numFmtId="167" fontId="29" fillId="6" borderId="24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/>
    </xf>
    <xf numFmtId="167" fontId="0" fillId="10" borderId="50" xfId="15" applyNumberFormat="1" applyFont="1" applyFill="1" applyBorder="1" applyAlignment="1" applyProtection="1">
      <alignment horizontal="center"/>
      <protection locked="0"/>
    </xf>
    <xf numFmtId="167" fontId="13" fillId="10" borderId="53" xfId="0" applyNumberFormat="1" applyFont="1" applyFill="1" applyBorder="1" applyAlignment="1" applyProtection="1">
      <alignment horizontal="center"/>
      <protection locked="0"/>
    </xf>
    <xf numFmtId="167" fontId="13" fillId="11" borderId="15" xfId="0" applyNumberFormat="1" applyFont="1" applyFill="1" applyBorder="1" applyAlignment="1" applyProtection="1">
      <alignment horizontal="center"/>
      <protection locked="0"/>
    </xf>
    <xf numFmtId="167" fontId="0" fillId="10" borderId="13" xfId="15" applyNumberFormat="1" applyFont="1" applyFill="1" applyBorder="1" applyAlignment="1" applyProtection="1">
      <alignment horizontal="center"/>
      <protection locked="0"/>
    </xf>
    <xf numFmtId="167" fontId="13" fillId="11" borderId="23" xfId="0" applyNumberFormat="1" applyFont="1" applyFill="1" applyBorder="1" applyAlignment="1" applyProtection="1">
      <alignment horizontal="center"/>
      <protection locked="0"/>
    </xf>
    <xf numFmtId="164" fontId="0" fillId="0" borderId="54" xfId="0" applyBorder="1" applyAlignment="1" applyProtection="1">
      <alignment/>
      <protection locked="0"/>
    </xf>
    <xf numFmtId="164" fontId="0" fillId="0" borderId="16" xfId="0" applyBorder="1" applyAlignment="1" applyProtection="1">
      <alignment/>
      <protection locked="0"/>
    </xf>
    <xf numFmtId="164" fontId="11" fillId="0" borderId="30" xfId="0" applyFont="1" applyBorder="1" applyAlignment="1" applyProtection="1">
      <alignment horizontal="center" wrapText="1"/>
      <protection locked="0"/>
    </xf>
    <xf numFmtId="167" fontId="18" fillId="0" borderId="38" xfId="0" applyNumberFormat="1" applyFont="1" applyBorder="1" applyAlignment="1" applyProtection="1">
      <alignment horizontal="center" vertical="center"/>
      <protection locked="0"/>
    </xf>
    <xf numFmtId="164" fontId="11" fillId="2" borderId="0" xfId="0" applyFont="1" applyFill="1" applyBorder="1" applyAlignment="1" applyProtection="1">
      <alignment wrapText="1"/>
      <protection locked="0"/>
    </xf>
    <xf numFmtId="164" fontId="11" fillId="0" borderId="0" xfId="0" applyFont="1" applyAlignment="1" applyProtection="1">
      <alignment wrapText="1"/>
      <protection locked="0"/>
    </xf>
    <xf numFmtId="164" fontId="30" fillId="0" borderId="38" xfId="0" applyFont="1" applyBorder="1" applyAlignment="1" applyProtection="1">
      <alignment horizontal="center" wrapText="1"/>
      <protection locked="0"/>
    </xf>
    <xf numFmtId="164" fontId="30" fillId="0" borderId="0" xfId="0" applyFont="1" applyBorder="1" applyAlignment="1" applyProtection="1">
      <alignment horizontal="center" wrapText="1"/>
      <protection locked="0"/>
    </xf>
    <xf numFmtId="164" fontId="30" fillId="0" borderId="19" xfId="0" applyFont="1" applyBorder="1" applyAlignment="1" applyProtection="1">
      <alignment horizontal="center" wrapText="1"/>
      <protection locked="0"/>
    </xf>
    <xf numFmtId="164" fontId="30" fillId="0" borderId="39" xfId="0" applyFont="1" applyBorder="1" applyAlignment="1" applyProtection="1">
      <alignment horizontal="center" wrapText="1"/>
      <protection locked="0"/>
    </xf>
    <xf numFmtId="164" fontId="11" fillId="0" borderId="14" xfId="0" applyFont="1" applyBorder="1" applyAlignment="1" applyProtection="1">
      <alignment horizontal="center" wrapText="1"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 wrapText="1"/>
      <protection locked="0"/>
    </xf>
    <xf numFmtId="164" fontId="30" fillId="0" borderId="26" xfId="0" applyFont="1" applyBorder="1" applyAlignment="1" applyProtection="1">
      <alignment horizontal="center" wrapText="1"/>
      <protection locked="0"/>
    </xf>
    <xf numFmtId="164" fontId="30" fillId="0" borderId="30" xfId="0" applyFont="1" applyBorder="1" applyAlignment="1" applyProtection="1">
      <alignment horizontal="center" wrapText="1"/>
      <protection locked="0"/>
    </xf>
    <xf numFmtId="170" fontId="19" fillId="0" borderId="30" xfId="0" applyNumberFormat="1" applyFont="1" applyBorder="1" applyAlignment="1" applyProtection="1">
      <alignment horizontal="center"/>
      <protection locked="0"/>
    </xf>
    <xf numFmtId="170" fontId="19" fillId="0" borderId="39" xfId="0" applyNumberFormat="1" applyFont="1" applyBorder="1" applyAlignment="1" applyProtection="1">
      <alignment horizontal="center"/>
      <protection locked="0"/>
    </xf>
    <xf numFmtId="170" fontId="19" fillId="0" borderId="15" xfId="0" applyNumberFormat="1" applyFont="1" applyBorder="1" applyAlignment="1" applyProtection="1">
      <alignment horizontal="center"/>
      <protection locked="0"/>
    </xf>
    <xf numFmtId="171" fontId="20" fillId="0" borderId="19" xfId="0" applyNumberFormat="1" applyFont="1" applyBorder="1" applyAlignment="1" applyProtection="1">
      <alignment horizontal="center"/>
      <protection locked="0"/>
    </xf>
    <xf numFmtId="171" fontId="20" fillId="0" borderId="55" xfId="0" applyNumberFormat="1" applyFont="1" applyBorder="1" applyAlignment="1" applyProtection="1">
      <alignment horizontal="center"/>
      <protection locked="0"/>
    </xf>
    <xf numFmtId="171" fontId="15" fillId="0" borderId="36" xfId="0" applyNumberFormat="1" applyFont="1" applyBorder="1" applyAlignment="1" applyProtection="1">
      <alignment horizontal="center"/>
      <protection locked="0"/>
    </xf>
    <xf numFmtId="171" fontId="20" fillId="0" borderId="36" xfId="0" applyNumberFormat="1" applyFont="1" applyBorder="1" applyAlignment="1" applyProtection="1">
      <alignment horizontal="center"/>
      <protection locked="0"/>
    </xf>
    <xf numFmtId="167" fontId="29" fillId="3" borderId="24" xfId="0" applyNumberFormat="1" applyFont="1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 horizontal="center" textRotation="90" wrapText="1"/>
      <protection locked="0"/>
    </xf>
    <xf numFmtId="164" fontId="6" fillId="0" borderId="0" xfId="0" applyFont="1" applyAlignment="1" applyProtection="1">
      <alignment horizontal="center" textRotation="90" wrapText="1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8" fontId="0" fillId="0" borderId="25" xfId="0" applyNumberFormat="1" applyFont="1" applyBorder="1" applyAlignment="1" applyProtection="1">
      <alignment/>
      <protection locked="0"/>
    </xf>
    <xf numFmtId="168" fontId="0" fillId="0" borderId="22" xfId="0" applyNumberFormat="1" applyFont="1" applyBorder="1" applyAlignment="1" applyProtection="1">
      <alignment/>
      <protection locked="0"/>
    </xf>
    <xf numFmtId="164" fontId="0" fillId="11" borderId="43" xfId="0" applyFill="1" applyBorder="1" applyAlignment="1" applyProtection="1">
      <alignment horizontal="center"/>
      <protection locked="0"/>
    </xf>
    <xf numFmtId="168" fontId="0" fillId="0" borderId="27" xfId="0" applyNumberFormat="1" applyFont="1" applyBorder="1" applyAlignment="1" applyProtection="1">
      <alignment/>
      <protection locked="0"/>
    </xf>
    <xf numFmtId="168" fontId="0" fillId="0" borderId="28" xfId="0" applyNumberFormat="1" applyFont="1" applyBorder="1" applyAlignment="1" applyProtection="1">
      <alignment/>
      <protection locked="0"/>
    </xf>
    <xf numFmtId="164" fontId="0" fillId="11" borderId="27" xfId="0" applyFill="1" applyBorder="1" applyAlignment="1" applyProtection="1">
      <alignment horizontal="center"/>
      <protection locked="0"/>
    </xf>
    <xf numFmtId="164" fontId="0" fillId="0" borderId="0" xfId="0" applyAlignment="1" applyProtection="1">
      <alignment horizontal="left"/>
      <protection locked="0"/>
    </xf>
    <xf numFmtId="167" fontId="13" fillId="0" borderId="18" xfId="0" applyNumberFormat="1" applyFont="1" applyBorder="1" applyAlignment="1" applyProtection="1">
      <alignment horizontal="center"/>
      <protection locked="0"/>
    </xf>
    <xf numFmtId="167" fontId="13" fillId="0" borderId="31" xfId="0" applyNumberFormat="1" applyFont="1" applyBorder="1" applyAlignment="1" applyProtection="1">
      <alignment horizontal="center"/>
      <protection locked="0"/>
    </xf>
    <xf numFmtId="167" fontId="0" fillId="5" borderId="17" xfId="15" applyNumberFormat="1" applyFont="1" applyFill="1" applyBorder="1" applyAlignment="1" applyProtection="1">
      <alignment horizontal="center"/>
      <protection locked="0"/>
    </xf>
    <xf numFmtId="167" fontId="13" fillId="0" borderId="18" xfId="0" applyNumberFormat="1" applyFont="1" applyBorder="1" applyAlignment="1" applyProtection="1">
      <alignment horizontal="center"/>
      <protection/>
    </xf>
    <xf numFmtId="164" fontId="0" fillId="11" borderId="17" xfId="0" applyFill="1" applyBorder="1" applyAlignment="1" applyProtection="1">
      <alignment horizontal="center"/>
      <protection locked="0"/>
    </xf>
    <xf numFmtId="167" fontId="0" fillId="10" borderId="18" xfId="15" applyNumberFormat="1" applyFont="1" applyFill="1" applyBorder="1" applyAlignment="1" applyProtection="1">
      <alignment horizontal="center"/>
      <protection locked="0"/>
    </xf>
    <xf numFmtId="167" fontId="13" fillId="11" borderId="17" xfId="0" applyNumberFormat="1" applyFont="1" applyFill="1" applyBorder="1" applyAlignment="1" applyProtection="1">
      <alignment horizontal="center"/>
      <protection locked="0"/>
    </xf>
    <xf numFmtId="167" fontId="0" fillId="11" borderId="18" xfId="15" applyNumberFormat="1" applyFont="1" applyFill="1" applyBorder="1" applyAlignment="1" applyProtection="1">
      <alignment horizontal="center"/>
      <protection locked="0"/>
    </xf>
    <xf numFmtId="167" fontId="13" fillId="0" borderId="18" xfId="15" applyNumberFormat="1" applyFont="1" applyBorder="1" applyAlignment="1" applyProtection="1">
      <alignment horizontal="center"/>
      <protection locked="0"/>
    </xf>
    <xf numFmtId="167" fontId="13" fillId="0" borderId="31" xfId="15" applyNumberFormat="1" applyFont="1" applyBorder="1" applyAlignment="1" applyProtection="1">
      <alignment horizontal="center"/>
      <protection locked="0"/>
    </xf>
    <xf numFmtId="167" fontId="13" fillId="3" borderId="36" xfId="15" applyNumberFormat="1" applyFont="1" applyFill="1" applyBorder="1" applyAlignment="1" applyProtection="1">
      <alignment horizontal="center"/>
      <protection locked="0"/>
    </xf>
    <xf numFmtId="167" fontId="28" fillId="11" borderId="17" xfId="0" applyNumberFormat="1" applyFont="1" applyFill="1" applyBorder="1" applyAlignment="1" applyProtection="1">
      <alignment horizontal="center"/>
      <protection locked="0"/>
    </xf>
    <xf numFmtId="167" fontId="13" fillId="11" borderId="56" xfId="0" applyNumberFormat="1" applyFont="1" applyFill="1" applyBorder="1" applyAlignment="1" applyProtection="1">
      <alignment horizontal="center"/>
      <protection locked="0"/>
    </xf>
    <xf numFmtId="167" fontId="13" fillId="10" borderId="56" xfId="0" applyNumberFormat="1" applyFont="1" applyFill="1" applyBorder="1" applyAlignment="1" applyProtection="1">
      <alignment horizontal="center"/>
      <protection locked="0"/>
    </xf>
    <xf numFmtId="167" fontId="13" fillId="11" borderId="36" xfId="0" applyNumberFormat="1" applyFont="1" applyFill="1" applyBorder="1" applyAlignment="1" applyProtection="1">
      <alignment horizontal="center"/>
      <protection locked="0"/>
    </xf>
    <xf numFmtId="167" fontId="0" fillId="10" borderId="52" xfId="15" applyNumberFormat="1" applyFont="1" applyFill="1" applyBorder="1" applyAlignment="1" applyProtection="1">
      <alignment horizontal="center"/>
      <protection locked="0"/>
    </xf>
    <xf numFmtId="167" fontId="13" fillId="0" borderId="17" xfId="0" applyNumberFormat="1" applyFont="1" applyBorder="1" applyAlignment="1" applyProtection="1">
      <alignment horizontal="center"/>
      <protection locked="0"/>
    </xf>
    <xf numFmtId="167" fontId="13" fillId="3" borderId="36" xfId="0" applyNumberFormat="1" applyFont="1" applyFill="1" applyBorder="1" applyAlignment="1" applyProtection="1">
      <alignment horizontal="center"/>
      <protection locked="0"/>
    </xf>
    <xf numFmtId="167" fontId="6" fillId="4" borderId="36" xfId="0" applyNumberFormat="1" applyFont="1" applyFill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wrapText="1"/>
      <protection locked="0"/>
    </xf>
    <xf numFmtId="167" fontId="17" fillId="0" borderId="0" xfId="0" applyNumberFormat="1" applyFont="1" applyBorder="1" applyAlignment="1" applyProtection="1">
      <alignment/>
      <protection locked="0"/>
    </xf>
    <xf numFmtId="171" fontId="17" fillId="0" borderId="0" xfId="0" applyNumberFormat="1" applyFont="1" applyBorder="1" applyAlignment="1" applyProtection="1">
      <alignment/>
      <protection locked="0"/>
    </xf>
    <xf numFmtId="165" fontId="6" fillId="4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39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5" fontId="9" fillId="0" borderId="24" xfId="0" applyNumberFormat="1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left"/>
      <protection locked="0"/>
    </xf>
    <xf numFmtId="165" fontId="9" fillId="0" borderId="56" xfId="0" applyNumberFormat="1" applyFont="1" applyBorder="1" applyAlignment="1" applyProtection="1">
      <alignment horizontal="center"/>
      <protection/>
    </xf>
    <xf numFmtId="167" fontId="0" fillId="5" borderId="18" xfId="15" applyNumberFormat="1" applyFont="1" applyFill="1" applyBorder="1" applyAlignment="1" applyProtection="1">
      <alignment horizontal="center"/>
      <protection locked="0"/>
    </xf>
    <xf numFmtId="167" fontId="13" fillId="6" borderId="31" xfId="0" applyNumberFormat="1" applyFont="1" applyFill="1" applyBorder="1" applyAlignment="1" applyProtection="1">
      <alignment horizontal="center"/>
      <protection/>
    </xf>
    <xf numFmtId="167" fontId="9" fillId="0" borderId="57" xfId="0" applyNumberFormat="1" applyFont="1" applyBorder="1" applyAlignment="1" applyProtection="1">
      <alignment horizontal="center"/>
      <protection locked="0"/>
    </xf>
    <xf numFmtId="167" fontId="9" fillId="0" borderId="17" xfId="0" applyNumberFormat="1" applyFont="1" applyBorder="1" applyAlignment="1" applyProtection="1">
      <alignment horizontal="center"/>
      <protection locked="0"/>
    </xf>
    <xf numFmtId="167" fontId="13" fillId="0" borderId="31" xfId="0" applyNumberFormat="1" applyFont="1" applyBorder="1" applyAlignment="1" applyProtection="1">
      <alignment horizontal="center"/>
      <protection/>
    </xf>
    <xf numFmtId="167" fontId="0" fillId="0" borderId="57" xfId="0" applyNumberFormat="1" applyFont="1" applyBorder="1" applyAlignment="1" applyProtection="1">
      <alignment horizontal="center"/>
      <protection locked="0"/>
    </xf>
    <xf numFmtId="167" fontId="13" fillId="0" borderId="58" xfId="15" applyNumberFormat="1" applyFont="1" applyBorder="1" applyAlignment="1" applyProtection="1">
      <alignment horizontal="center"/>
      <protection locked="0"/>
    </xf>
    <xf numFmtId="167" fontId="13" fillId="6" borderId="36" xfId="0" applyNumberFormat="1" applyFont="1" applyFill="1" applyBorder="1" applyAlignment="1" applyProtection="1">
      <alignment horizontal="center"/>
      <protection/>
    </xf>
    <xf numFmtId="171" fontId="17" fillId="0" borderId="0" xfId="0" applyNumberFormat="1" applyFont="1" applyAlignment="1" applyProtection="1">
      <alignment/>
      <protection locked="0"/>
    </xf>
    <xf numFmtId="164" fontId="21" fillId="0" borderId="0" xfId="0" applyFont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/>
      <protection locked="0"/>
    </xf>
    <xf numFmtId="164" fontId="22" fillId="2" borderId="0" xfId="0" applyFont="1" applyFill="1" applyBorder="1" applyAlignment="1" applyProtection="1">
      <alignment/>
      <protection locked="0"/>
    </xf>
    <xf numFmtId="167" fontId="9" fillId="0" borderId="56" xfId="0" applyNumberFormat="1" applyFont="1" applyBorder="1" applyAlignment="1" applyProtection="1">
      <alignment horizontal="center"/>
      <protection/>
    </xf>
    <xf numFmtId="167" fontId="0" fillId="0" borderId="57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b val="0"/>
        <i val="0"/>
        <u val="none"/>
        <strike val="0"/>
        <color rgb="FFFFFFFF"/>
      </font>
      <fill>
        <patternFill patternType="solid">
          <fgColor rgb="FFCC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6D9F1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ABF8F"/>
      <rgbColor rgb="00CC99FF"/>
      <rgbColor rgb="00FAC090"/>
      <rgbColor rgb="003366FF"/>
      <rgbColor rgb="0033CCCC"/>
      <rgbColor rgb="0099CC00"/>
      <rgbColor rgb="00FFCC00"/>
      <rgbColor rgb="00FAA61A"/>
      <rgbColor rgb="00F58220"/>
      <rgbColor rgb="00666699"/>
      <rgbColor rgb="007F7F7F"/>
      <rgbColor rgb="00003366"/>
      <rgbColor rgb="00339966"/>
      <rgbColor rgb="00003300"/>
      <rgbColor rgb="00333300"/>
      <rgbColor rgb="0098480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41</xdr:row>
      <xdr:rowOff>161925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5010150" cy="931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171450</xdr:colOff>
      <xdr:row>40</xdr:row>
      <xdr:rowOff>57150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648825" cy="9048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9525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5953125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152400</xdr:colOff>
      <xdr:row>43</xdr:row>
      <xdr:rowOff>9525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515475" cy="9172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45</xdr:row>
      <xdr:rowOff>142875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6086475" cy="970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438150</xdr:colOff>
      <xdr:row>45</xdr:row>
      <xdr:rowOff>142875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496425" cy="9705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44</xdr:row>
      <xdr:rowOff>142875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6010275" cy="946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180975</xdr:colOff>
      <xdr:row>44</xdr:row>
      <xdr:rowOff>19050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247650</xdr:colOff>
      <xdr:row>43</xdr:row>
      <xdr:rowOff>180975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6000750" cy="912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43</xdr:row>
      <xdr:rowOff>76200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05950" cy="9020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47625</xdr:colOff>
      <xdr:row>40</xdr:row>
      <xdr:rowOff>19050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142875</xdr:colOff>
      <xdr:row>39</xdr:row>
      <xdr:rowOff>180975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505950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152400</xdr:colOff>
      <xdr:row>39</xdr:row>
      <xdr:rowOff>180975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51547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5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6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7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8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59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0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5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6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7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8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69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70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71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72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73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400050</xdr:colOff>
      <xdr:row>39</xdr:row>
      <xdr:rowOff>180975</xdr:rowOff>
    </xdr:to>
    <xdr:sp>
      <xdr:nvSpPr>
        <xdr:cNvPr id="74" name="CustomShape 1" hidden="1"/>
        <xdr:cNvSpPr>
          <a:spLocks/>
        </xdr:cNvSpPr>
      </xdr:nvSpPr>
      <xdr:spPr>
        <a:xfrm>
          <a:off x="0" y="0"/>
          <a:ext cx="9496425" cy="9515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65" zoomScaleNormal="65" workbookViewId="0" topLeftCell="A1">
      <selection activeCell="T10" sqref="T10"/>
    </sheetView>
  </sheetViews>
  <sheetFormatPr defaultColWidth="8.00390625" defaultRowHeight="12.75"/>
  <cols>
    <col min="1" max="1" width="4.8515625" style="0" customWidth="1"/>
    <col min="2" max="2" width="10.8515625" style="0" customWidth="1"/>
    <col min="3" max="3" width="8.57421875" style="0" customWidth="1"/>
    <col min="4" max="4" width="3.00390625" style="0" customWidth="1"/>
    <col min="5" max="5" width="6.57421875" style="0" customWidth="1"/>
    <col min="6" max="6" width="5.57421875" style="0" customWidth="1"/>
    <col min="7" max="7" width="4.28125" style="0" customWidth="1"/>
    <col min="8" max="8" width="5.421875" style="0" customWidth="1"/>
    <col min="9" max="10" width="5.8515625" style="0" customWidth="1"/>
    <col min="11" max="11" width="5.57421875" style="0" customWidth="1"/>
    <col min="12" max="12" width="5.00390625" style="0" customWidth="1"/>
    <col min="13" max="13" width="5.421875" style="0" customWidth="1"/>
    <col min="14" max="14" width="7.8515625" style="0" customWidth="1"/>
    <col min="15" max="15" width="5.28125" style="0" customWidth="1"/>
    <col min="16" max="16" width="5.421875" style="0" customWidth="1"/>
    <col min="17" max="17" width="5.8515625" style="0" customWidth="1"/>
    <col min="18" max="18" width="6.421875" style="0" customWidth="1"/>
    <col min="19" max="19" width="7.00390625" style="0" customWidth="1"/>
    <col min="20" max="20" width="6.421875" style="0" customWidth="1"/>
    <col min="21" max="21" width="9.00390625" style="0" customWidth="1"/>
    <col min="22" max="22" width="6.421875" style="0" customWidth="1"/>
    <col min="23" max="23" width="5.57421875" style="0" customWidth="1"/>
    <col min="24" max="25" width="7.140625" style="0" customWidth="1"/>
    <col min="26" max="26" width="7.421875" style="0" customWidth="1"/>
    <col min="27" max="27" width="5.00390625" style="0" customWidth="1"/>
    <col min="28" max="28" width="6.140625" style="0" customWidth="1"/>
    <col min="29" max="29" width="7.140625" style="0" customWidth="1"/>
    <col min="30" max="30" width="7.8515625" style="0" customWidth="1"/>
    <col min="31" max="31" width="6.28125" style="0" customWidth="1"/>
    <col min="32" max="32" width="5.28125" style="0" customWidth="1"/>
    <col min="33" max="33" width="5.8515625" style="0" customWidth="1"/>
    <col min="34" max="34" width="5.57421875" style="0" customWidth="1"/>
    <col min="35" max="16384" width="8.57421875" style="0" customWidth="1"/>
  </cols>
  <sheetData>
    <row r="1" spans="1:34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3.25">
      <c r="A3" s="3"/>
      <c r="B3" s="5" t="s">
        <v>1</v>
      </c>
      <c r="C3" s="6" t="s">
        <v>2</v>
      </c>
      <c r="D3" s="6"/>
      <c r="E3" s="6"/>
      <c r="F3" s="6"/>
      <c r="G3" s="6"/>
      <c r="H3" s="6"/>
      <c r="I3" s="6"/>
      <c r="J3" s="6"/>
      <c r="K3" s="7"/>
      <c r="L3" s="8" t="s">
        <v>3</v>
      </c>
      <c r="M3" s="9"/>
      <c r="N3" s="10" t="s">
        <v>4</v>
      </c>
      <c r="O3" s="11"/>
      <c r="P3" s="12"/>
      <c r="Q3" s="9"/>
      <c r="R3" s="9"/>
      <c r="S3" s="13"/>
      <c r="T3" s="14"/>
      <c r="U3" s="14"/>
      <c r="V3" s="14"/>
      <c r="W3" s="9"/>
      <c r="X3" s="9"/>
      <c r="Y3" s="9"/>
      <c r="Z3" s="8"/>
      <c r="AA3" s="8"/>
      <c r="AB3" s="8"/>
      <c r="AC3" s="8"/>
      <c r="AD3" s="15"/>
      <c r="AE3" s="9"/>
      <c r="AF3" s="9"/>
      <c r="AG3" s="9"/>
      <c r="AH3" s="9"/>
    </row>
    <row r="4" spans="1:34" ht="12.75">
      <c r="A4" s="13"/>
      <c r="B4" s="13"/>
      <c r="C4" s="15"/>
      <c r="D4" s="15"/>
      <c r="E4" s="13"/>
      <c r="F4" s="13"/>
      <c r="G4" s="13"/>
      <c r="H4" s="13"/>
      <c r="I4" s="13"/>
      <c r="J4" s="13"/>
      <c r="K4" s="1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ht="1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25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4" ht="24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25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</row>
    <row r="8" spans="1:34" ht="15.75" customHeight="1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25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43"/>
      <c r="X8" s="44"/>
      <c r="Y8" s="45"/>
      <c r="Z8" s="30"/>
      <c r="AA8" s="46"/>
      <c r="AB8" s="46"/>
      <c r="AC8" s="46"/>
      <c r="AD8" s="31"/>
      <c r="AE8" s="24"/>
      <c r="AF8" s="24"/>
      <c r="AG8" s="42"/>
      <c r="AH8" s="32"/>
    </row>
    <row r="9" spans="1:34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25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</row>
    <row r="10" spans="1:34" ht="15.75">
      <c r="A10" s="17"/>
      <c r="B10" s="58" t="s">
        <v>29</v>
      </c>
      <c r="C10" s="58"/>
      <c r="D10" s="59"/>
      <c r="E10" s="60">
        <v>40</v>
      </c>
      <c r="F10" s="61">
        <v>100</v>
      </c>
      <c r="G10" s="62">
        <v>10</v>
      </c>
      <c r="H10" s="63">
        <v>60</v>
      </c>
      <c r="I10" s="64">
        <v>100</v>
      </c>
      <c r="J10" s="65">
        <v>15</v>
      </c>
      <c r="K10" s="66">
        <v>100</v>
      </c>
      <c r="L10" s="60">
        <v>50</v>
      </c>
      <c r="M10" s="61">
        <v>100</v>
      </c>
      <c r="N10" s="62">
        <v>10</v>
      </c>
      <c r="O10" s="60">
        <v>50</v>
      </c>
      <c r="P10" s="67">
        <v>50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75</v>
      </c>
      <c r="AF10" s="67">
        <v>75</v>
      </c>
      <c r="AG10" s="74">
        <v>100</v>
      </c>
      <c r="AH10" s="75">
        <v>100</v>
      </c>
    </row>
    <row r="11" spans="1:34" ht="15.75">
      <c r="A11" s="76">
        <v>1</v>
      </c>
      <c r="B11" s="77" t="s">
        <v>30</v>
      </c>
      <c r="C11" s="77" t="s">
        <v>31</v>
      </c>
      <c r="D11" s="78"/>
      <c r="E11" s="79">
        <v>30</v>
      </c>
      <c r="F11" s="80">
        <f aca="true" t="shared" si="0" ref="F11:F33">(E11/$E$10*100)</f>
        <v>75</v>
      </c>
      <c r="G11" s="81">
        <f aca="true" t="shared" si="1" ref="G11:G33">(E11/$E$10*10)</f>
        <v>7.5</v>
      </c>
      <c r="H11" s="79">
        <v>30</v>
      </c>
      <c r="I11" s="80">
        <f aca="true" t="shared" si="2" ref="I11:I33">(H11/$H$10*100)</f>
        <v>50</v>
      </c>
      <c r="J11" s="81">
        <f aca="true" t="shared" si="3" ref="J11:J33">(H11/$H$10*15)</f>
        <v>7.5</v>
      </c>
      <c r="K11" s="82">
        <f aca="true" t="shared" si="4" ref="K11:K33">F11*0.25+I11*0.75</f>
        <v>56.25</v>
      </c>
      <c r="L11" s="83">
        <v>29</v>
      </c>
      <c r="M11" s="84">
        <f aca="true" t="shared" si="5" ref="M11:M33">(L11/$L$10*100)</f>
        <v>57.99999999999999</v>
      </c>
      <c r="N11" s="85">
        <f aca="true" t="shared" si="6" ref="N11:N33">(L11/$L$10*10)</f>
        <v>5.8</v>
      </c>
      <c r="O11" s="86">
        <v>27</v>
      </c>
      <c r="P11" s="87">
        <v>19</v>
      </c>
      <c r="Q11" s="88">
        <f aca="true" t="shared" si="7" ref="Q11:Q33">((O11+P11)/($O$10+$P$10)*100)</f>
        <v>46</v>
      </c>
      <c r="R11" s="89">
        <f aca="true" t="shared" si="8" ref="R11:R33">(O11+P11)/($O$10+$P$10)*30</f>
        <v>13.8</v>
      </c>
      <c r="S11" s="90">
        <f aca="true" t="shared" si="9" ref="S11:S33">ROUND((Q11*0.75+M11*0.25),2)</f>
        <v>49</v>
      </c>
      <c r="T11" s="86"/>
      <c r="U11" s="91">
        <f aca="true" t="shared" si="10" ref="U11:U33">_xlfn.IFERROR(T11/$T$10*100,"")</f>
        <v>0</v>
      </c>
      <c r="V11" s="85">
        <f aca="true" t="shared" si="11" ref="V11:V33">_xlfn.IFERROR(T11/$T$10*15,"")</f>
        <v>0</v>
      </c>
      <c r="W11" s="86"/>
      <c r="X11" s="92">
        <f aca="true" t="shared" si="12" ref="X11:X33">_xlfn.IFERROR(W11/$W$10*100,"")</f>
        <v>0</v>
      </c>
      <c r="Y11" s="85">
        <f aca="true" t="shared" si="13" ref="Y11:Y33">_xlfn.IFERROR(W11/$W$10*10,"")</f>
        <v>0</v>
      </c>
      <c r="Z11" s="90">
        <f aca="true" t="shared" si="14" ref="Z11:Z33">_xlfn.IFERROR(ROUND((U11*0.75+X11*0.25),2),"")</f>
        <v>0</v>
      </c>
      <c r="AA11" s="86"/>
      <c r="AB11" s="92">
        <f aca="true" t="shared" si="15" ref="AB11:AB33">(AA11/$AA$10*100)</f>
        <v>0</v>
      </c>
      <c r="AC11" s="93">
        <f aca="true" t="shared" si="16" ref="AC11:AC33">(AA11/$AA$10*10)</f>
        <v>0</v>
      </c>
      <c r="AD11" s="94">
        <f aca="true" t="shared" si="17" ref="AD11:AD33">_xlfn.IFERROR(G11+J11+N11+R11+V11+Y11+AC11,"")</f>
        <v>0</v>
      </c>
      <c r="AE11" s="95"/>
      <c r="AF11" s="87"/>
      <c r="AG11" s="96">
        <f aca="true" t="shared" si="18" ref="AG11:AG33">ROUND((AE11+AF11)/($AE$10+$AF$10)*100,2)</f>
        <v>0</v>
      </c>
      <c r="AH11" s="97">
        <f aca="true" t="shared" si="19" ref="AH11:AH33">_xlfn.IFERROR(ROUND(AD11*0.25+AG11*0.75,2),"")</f>
        <v>0</v>
      </c>
    </row>
    <row r="12" spans="1:34" ht="15.75">
      <c r="A12" s="76">
        <f aca="true" t="shared" si="20" ref="A12:A33">A11+1</f>
        <v>2</v>
      </c>
      <c r="B12" s="77" t="s">
        <v>32</v>
      </c>
      <c r="C12" s="77" t="s">
        <v>33</v>
      </c>
      <c r="D12" s="78"/>
      <c r="E12" s="98">
        <v>10</v>
      </c>
      <c r="F12" s="99">
        <f t="shared" si="0"/>
        <v>25</v>
      </c>
      <c r="G12" s="100">
        <f t="shared" si="1"/>
        <v>2.5</v>
      </c>
      <c r="H12" s="98">
        <v>18</v>
      </c>
      <c r="I12" s="99">
        <f t="shared" si="2"/>
        <v>30</v>
      </c>
      <c r="J12" s="100">
        <f t="shared" si="3"/>
        <v>4.5</v>
      </c>
      <c r="K12" s="82">
        <f t="shared" si="4"/>
        <v>28.75</v>
      </c>
      <c r="L12" s="83">
        <v>11</v>
      </c>
      <c r="M12" s="99">
        <f t="shared" si="5"/>
        <v>22</v>
      </c>
      <c r="N12" s="100">
        <f t="shared" si="6"/>
        <v>2.2</v>
      </c>
      <c r="O12" s="98">
        <v>22</v>
      </c>
      <c r="P12" s="101">
        <v>10</v>
      </c>
      <c r="Q12" s="102">
        <f t="shared" si="7"/>
        <v>32</v>
      </c>
      <c r="R12" s="103">
        <f t="shared" si="8"/>
        <v>9.6</v>
      </c>
      <c r="S12" s="90">
        <f t="shared" si="9"/>
        <v>29.5</v>
      </c>
      <c r="T12" s="98"/>
      <c r="U12" s="104">
        <f t="shared" si="10"/>
        <v>0</v>
      </c>
      <c r="V12" s="100">
        <f t="shared" si="11"/>
        <v>0</v>
      </c>
      <c r="W12" s="98"/>
      <c r="X12" s="105">
        <f t="shared" si="12"/>
        <v>0</v>
      </c>
      <c r="Y12" s="100">
        <f t="shared" si="13"/>
        <v>0</v>
      </c>
      <c r="Z12" s="106">
        <f t="shared" si="14"/>
        <v>0</v>
      </c>
      <c r="AA12" s="98"/>
      <c r="AB12" s="105">
        <f t="shared" si="15"/>
        <v>0</v>
      </c>
      <c r="AC12" s="107">
        <f t="shared" si="16"/>
        <v>0</v>
      </c>
      <c r="AD12" s="108">
        <f t="shared" si="17"/>
        <v>0</v>
      </c>
      <c r="AE12" s="109"/>
      <c r="AF12" s="101"/>
      <c r="AG12" s="110">
        <f t="shared" si="18"/>
        <v>0</v>
      </c>
      <c r="AH12" s="111">
        <f t="shared" si="19"/>
        <v>0</v>
      </c>
    </row>
    <row r="13" spans="1:34" ht="15.75">
      <c r="A13" s="76">
        <f t="shared" si="20"/>
        <v>3</v>
      </c>
      <c r="B13" s="77" t="s">
        <v>34</v>
      </c>
      <c r="C13" s="77" t="s">
        <v>35</v>
      </c>
      <c r="D13" s="78"/>
      <c r="E13" s="98">
        <v>26.4</v>
      </c>
      <c r="F13" s="99">
        <f t="shared" si="0"/>
        <v>65.99999999999999</v>
      </c>
      <c r="G13" s="100">
        <f t="shared" si="1"/>
        <v>6.6</v>
      </c>
      <c r="H13" s="98">
        <v>20.4</v>
      </c>
      <c r="I13" s="99">
        <f t="shared" si="2"/>
        <v>34</v>
      </c>
      <c r="J13" s="100">
        <f t="shared" si="3"/>
        <v>5.1</v>
      </c>
      <c r="K13" s="82">
        <f t="shared" si="4"/>
        <v>42</v>
      </c>
      <c r="L13" s="83">
        <v>17</v>
      </c>
      <c r="M13" s="99">
        <f t="shared" si="5"/>
        <v>34</v>
      </c>
      <c r="N13" s="100">
        <f t="shared" si="6"/>
        <v>3.4000000000000004</v>
      </c>
      <c r="O13" s="98">
        <v>26</v>
      </c>
      <c r="P13" s="101">
        <v>8</v>
      </c>
      <c r="Q13" s="102">
        <f t="shared" si="7"/>
        <v>34</v>
      </c>
      <c r="R13" s="103">
        <f t="shared" si="8"/>
        <v>10.200000000000001</v>
      </c>
      <c r="S13" s="90">
        <f t="shared" si="9"/>
        <v>34</v>
      </c>
      <c r="T13" s="98"/>
      <c r="U13" s="104">
        <f t="shared" si="10"/>
        <v>0</v>
      </c>
      <c r="V13" s="100">
        <f t="shared" si="11"/>
        <v>0</v>
      </c>
      <c r="W13" s="98"/>
      <c r="X13" s="105">
        <f t="shared" si="12"/>
        <v>0</v>
      </c>
      <c r="Y13" s="100">
        <f t="shared" si="13"/>
        <v>0</v>
      </c>
      <c r="Z13" s="106">
        <f t="shared" si="14"/>
        <v>0</v>
      </c>
      <c r="AA13" s="98"/>
      <c r="AB13" s="105">
        <f t="shared" si="15"/>
        <v>0</v>
      </c>
      <c r="AC13" s="107">
        <f t="shared" si="16"/>
        <v>0</v>
      </c>
      <c r="AD13" s="108">
        <f t="shared" si="17"/>
        <v>0</v>
      </c>
      <c r="AE13" s="109"/>
      <c r="AF13" s="101"/>
      <c r="AG13" s="110">
        <f t="shared" si="18"/>
        <v>0</v>
      </c>
      <c r="AH13" s="111">
        <f t="shared" si="19"/>
        <v>0</v>
      </c>
    </row>
    <row r="14" spans="1:34" ht="15.75">
      <c r="A14" s="76">
        <f t="shared" si="20"/>
        <v>4</v>
      </c>
      <c r="B14" s="77" t="s">
        <v>36</v>
      </c>
      <c r="C14" s="77" t="s">
        <v>37</v>
      </c>
      <c r="D14" s="78"/>
      <c r="E14" s="98">
        <v>30.4</v>
      </c>
      <c r="F14" s="99">
        <f t="shared" si="0"/>
        <v>76</v>
      </c>
      <c r="G14" s="100">
        <f t="shared" si="1"/>
        <v>7.6</v>
      </c>
      <c r="H14" s="98">
        <v>30</v>
      </c>
      <c r="I14" s="99">
        <f t="shared" si="2"/>
        <v>50</v>
      </c>
      <c r="J14" s="100">
        <f t="shared" si="3"/>
        <v>7.5</v>
      </c>
      <c r="K14" s="82">
        <f t="shared" si="4"/>
        <v>56.5</v>
      </c>
      <c r="L14" s="83">
        <v>16</v>
      </c>
      <c r="M14" s="99">
        <f t="shared" si="5"/>
        <v>32</v>
      </c>
      <c r="N14" s="100">
        <f t="shared" si="6"/>
        <v>3.2</v>
      </c>
      <c r="O14" s="98">
        <v>26</v>
      </c>
      <c r="P14" s="101">
        <v>21</v>
      </c>
      <c r="Q14" s="102">
        <f t="shared" si="7"/>
        <v>47</v>
      </c>
      <c r="R14" s="103">
        <f t="shared" si="8"/>
        <v>14.1</v>
      </c>
      <c r="S14" s="90">
        <f t="shared" si="9"/>
        <v>43.25</v>
      </c>
      <c r="T14" s="98"/>
      <c r="U14" s="104">
        <f t="shared" si="10"/>
        <v>0</v>
      </c>
      <c r="V14" s="100">
        <f t="shared" si="11"/>
        <v>0</v>
      </c>
      <c r="W14" s="98"/>
      <c r="X14" s="105">
        <f t="shared" si="12"/>
        <v>0</v>
      </c>
      <c r="Y14" s="100">
        <f t="shared" si="13"/>
        <v>0</v>
      </c>
      <c r="Z14" s="106">
        <f t="shared" si="14"/>
        <v>0</v>
      </c>
      <c r="AA14" s="98"/>
      <c r="AB14" s="105">
        <f t="shared" si="15"/>
        <v>0</v>
      </c>
      <c r="AC14" s="107">
        <f t="shared" si="16"/>
        <v>0</v>
      </c>
      <c r="AD14" s="108">
        <f t="shared" si="17"/>
        <v>0</v>
      </c>
      <c r="AE14" s="98"/>
      <c r="AF14" s="101"/>
      <c r="AG14" s="110">
        <f t="shared" si="18"/>
        <v>0</v>
      </c>
      <c r="AH14" s="111">
        <f t="shared" si="19"/>
        <v>0</v>
      </c>
    </row>
    <row r="15" spans="1:34" ht="15.75">
      <c r="A15" s="76">
        <f t="shared" si="20"/>
        <v>5</v>
      </c>
      <c r="B15" s="77" t="s">
        <v>38</v>
      </c>
      <c r="C15" s="77" t="s">
        <v>39</v>
      </c>
      <c r="D15" s="78"/>
      <c r="E15" s="98">
        <v>30.4</v>
      </c>
      <c r="F15" s="99">
        <f t="shared" si="0"/>
        <v>76</v>
      </c>
      <c r="G15" s="100">
        <f t="shared" si="1"/>
        <v>7.6</v>
      </c>
      <c r="H15" s="98">
        <v>33.6</v>
      </c>
      <c r="I15" s="99">
        <f t="shared" si="2"/>
        <v>56.00000000000001</v>
      </c>
      <c r="J15" s="100">
        <f t="shared" si="3"/>
        <v>8.4</v>
      </c>
      <c r="K15" s="82">
        <f t="shared" si="4"/>
        <v>61.00000000000001</v>
      </c>
      <c r="L15" s="83">
        <v>21</v>
      </c>
      <c r="M15" s="99">
        <f t="shared" si="5"/>
        <v>42</v>
      </c>
      <c r="N15" s="100">
        <f t="shared" si="6"/>
        <v>4.2</v>
      </c>
      <c r="O15" s="98">
        <v>30</v>
      </c>
      <c r="P15" s="101">
        <v>16</v>
      </c>
      <c r="Q15" s="102">
        <f t="shared" si="7"/>
        <v>46</v>
      </c>
      <c r="R15" s="103">
        <f t="shared" si="8"/>
        <v>13.8</v>
      </c>
      <c r="S15" s="90">
        <f t="shared" si="9"/>
        <v>45</v>
      </c>
      <c r="T15" s="98"/>
      <c r="U15" s="104">
        <f t="shared" si="10"/>
        <v>0</v>
      </c>
      <c r="V15" s="100">
        <f t="shared" si="11"/>
        <v>0</v>
      </c>
      <c r="W15" s="98"/>
      <c r="X15" s="105">
        <f t="shared" si="12"/>
        <v>0</v>
      </c>
      <c r="Y15" s="100">
        <f t="shared" si="13"/>
        <v>0</v>
      </c>
      <c r="Z15" s="106">
        <f t="shared" si="14"/>
        <v>0</v>
      </c>
      <c r="AA15" s="98"/>
      <c r="AB15" s="105">
        <f t="shared" si="15"/>
        <v>0</v>
      </c>
      <c r="AC15" s="107">
        <f t="shared" si="16"/>
        <v>0</v>
      </c>
      <c r="AD15" s="108">
        <f t="shared" si="17"/>
        <v>0</v>
      </c>
      <c r="AE15" s="98"/>
      <c r="AF15" s="101"/>
      <c r="AG15" s="110">
        <f t="shared" si="18"/>
        <v>0</v>
      </c>
      <c r="AH15" s="111">
        <f t="shared" si="19"/>
        <v>0</v>
      </c>
    </row>
    <row r="16" spans="1:34" ht="15.75">
      <c r="A16" s="76">
        <f t="shared" si="20"/>
        <v>6</v>
      </c>
      <c r="B16" s="77" t="s">
        <v>40</v>
      </c>
      <c r="C16" s="77" t="s">
        <v>41</v>
      </c>
      <c r="D16" s="78"/>
      <c r="E16" s="98">
        <v>35.2</v>
      </c>
      <c r="F16" s="99">
        <f t="shared" si="0"/>
        <v>88.00000000000001</v>
      </c>
      <c r="G16" s="100">
        <f t="shared" si="1"/>
        <v>8.8</v>
      </c>
      <c r="H16" s="98">
        <v>44.4</v>
      </c>
      <c r="I16" s="99">
        <f t="shared" si="2"/>
        <v>74</v>
      </c>
      <c r="J16" s="100">
        <f t="shared" si="3"/>
        <v>11.1</v>
      </c>
      <c r="K16" s="82">
        <f t="shared" si="4"/>
        <v>77.5</v>
      </c>
      <c r="L16" s="83">
        <v>27</v>
      </c>
      <c r="M16" s="99">
        <f t="shared" si="5"/>
        <v>54</v>
      </c>
      <c r="N16" s="100">
        <f t="shared" si="6"/>
        <v>5.4</v>
      </c>
      <c r="O16" s="98">
        <v>31</v>
      </c>
      <c r="P16" s="101">
        <v>25</v>
      </c>
      <c r="Q16" s="102">
        <f t="shared" si="7"/>
        <v>56.00000000000001</v>
      </c>
      <c r="R16" s="103">
        <f t="shared" si="8"/>
        <v>16.8</v>
      </c>
      <c r="S16" s="90">
        <f t="shared" si="9"/>
        <v>55.5</v>
      </c>
      <c r="T16" s="98"/>
      <c r="U16" s="104">
        <f t="shared" si="10"/>
        <v>0</v>
      </c>
      <c r="V16" s="100">
        <f t="shared" si="11"/>
        <v>0</v>
      </c>
      <c r="W16" s="98"/>
      <c r="X16" s="105">
        <f t="shared" si="12"/>
        <v>0</v>
      </c>
      <c r="Y16" s="100">
        <f t="shared" si="13"/>
        <v>0</v>
      </c>
      <c r="Z16" s="106">
        <f t="shared" si="14"/>
        <v>0</v>
      </c>
      <c r="AA16" s="98"/>
      <c r="AB16" s="105">
        <f t="shared" si="15"/>
        <v>0</v>
      </c>
      <c r="AC16" s="107">
        <f t="shared" si="16"/>
        <v>0</v>
      </c>
      <c r="AD16" s="108">
        <f t="shared" si="17"/>
        <v>0</v>
      </c>
      <c r="AE16" s="98"/>
      <c r="AF16" s="101"/>
      <c r="AG16" s="110">
        <f t="shared" si="18"/>
        <v>0</v>
      </c>
      <c r="AH16" s="111">
        <f t="shared" si="19"/>
        <v>0</v>
      </c>
    </row>
    <row r="17" spans="1:34" ht="15.75">
      <c r="A17" s="76">
        <f t="shared" si="20"/>
        <v>7</v>
      </c>
      <c r="B17" s="77" t="s">
        <v>42</v>
      </c>
      <c r="C17" s="77" t="s">
        <v>43</v>
      </c>
      <c r="D17" s="78"/>
      <c r="E17" s="98">
        <v>30.4</v>
      </c>
      <c r="F17" s="99">
        <f t="shared" si="0"/>
        <v>76</v>
      </c>
      <c r="G17" s="100">
        <f t="shared" si="1"/>
        <v>7.6</v>
      </c>
      <c r="H17" s="98">
        <v>51.6</v>
      </c>
      <c r="I17" s="99">
        <f t="shared" si="2"/>
        <v>86</v>
      </c>
      <c r="J17" s="100">
        <f t="shared" si="3"/>
        <v>12.9</v>
      </c>
      <c r="K17" s="82">
        <f t="shared" si="4"/>
        <v>83.5</v>
      </c>
      <c r="L17" s="83">
        <v>33</v>
      </c>
      <c r="M17" s="99">
        <f t="shared" si="5"/>
        <v>66</v>
      </c>
      <c r="N17" s="100">
        <f t="shared" si="6"/>
        <v>6.6000000000000005</v>
      </c>
      <c r="O17" s="98">
        <v>30</v>
      </c>
      <c r="P17" s="101">
        <v>19</v>
      </c>
      <c r="Q17" s="102">
        <f t="shared" si="7"/>
        <v>49</v>
      </c>
      <c r="R17" s="103">
        <f t="shared" si="8"/>
        <v>14.7</v>
      </c>
      <c r="S17" s="90">
        <f t="shared" si="9"/>
        <v>53.25</v>
      </c>
      <c r="T17" s="98"/>
      <c r="U17" s="104">
        <f t="shared" si="10"/>
        <v>0</v>
      </c>
      <c r="V17" s="100">
        <f t="shared" si="11"/>
        <v>0</v>
      </c>
      <c r="W17" s="98"/>
      <c r="X17" s="105">
        <f t="shared" si="12"/>
        <v>0</v>
      </c>
      <c r="Y17" s="100">
        <f t="shared" si="13"/>
        <v>0</v>
      </c>
      <c r="Z17" s="106">
        <f t="shared" si="14"/>
        <v>0</v>
      </c>
      <c r="AA17" s="98"/>
      <c r="AB17" s="105">
        <f t="shared" si="15"/>
        <v>0</v>
      </c>
      <c r="AC17" s="107">
        <f t="shared" si="16"/>
        <v>0</v>
      </c>
      <c r="AD17" s="108">
        <f t="shared" si="17"/>
        <v>0</v>
      </c>
      <c r="AE17" s="98"/>
      <c r="AF17" s="101"/>
      <c r="AG17" s="110">
        <f t="shared" si="18"/>
        <v>0</v>
      </c>
      <c r="AH17" s="111">
        <f t="shared" si="19"/>
        <v>0</v>
      </c>
    </row>
    <row r="18" spans="1:34" ht="15.75">
      <c r="A18" s="76">
        <f t="shared" si="20"/>
        <v>8</v>
      </c>
      <c r="B18" s="77" t="s">
        <v>44</v>
      </c>
      <c r="C18" s="77" t="s">
        <v>45</v>
      </c>
      <c r="D18" s="78"/>
      <c r="E18" s="98">
        <v>25.6</v>
      </c>
      <c r="F18" s="99">
        <f t="shared" si="0"/>
        <v>64</v>
      </c>
      <c r="G18" s="100">
        <f t="shared" si="1"/>
        <v>6.4</v>
      </c>
      <c r="H18" s="98">
        <v>32.4</v>
      </c>
      <c r="I18" s="99">
        <f t="shared" si="2"/>
        <v>53.99999999999999</v>
      </c>
      <c r="J18" s="100">
        <f t="shared" si="3"/>
        <v>8.1</v>
      </c>
      <c r="K18" s="82">
        <f t="shared" si="4"/>
        <v>56.49999999999999</v>
      </c>
      <c r="L18" s="83">
        <v>14</v>
      </c>
      <c r="M18" s="99">
        <f t="shared" si="5"/>
        <v>28.000000000000004</v>
      </c>
      <c r="N18" s="100">
        <f t="shared" si="6"/>
        <v>2.8000000000000003</v>
      </c>
      <c r="O18" s="98">
        <v>17</v>
      </c>
      <c r="P18" s="101">
        <v>7</v>
      </c>
      <c r="Q18" s="102">
        <f t="shared" si="7"/>
        <v>24</v>
      </c>
      <c r="R18" s="103">
        <f t="shared" si="8"/>
        <v>7.199999999999999</v>
      </c>
      <c r="S18" s="90">
        <f t="shared" si="9"/>
        <v>25</v>
      </c>
      <c r="T18" s="98"/>
      <c r="U18" s="104">
        <f t="shared" si="10"/>
        <v>0</v>
      </c>
      <c r="V18" s="100">
        <f t="shared" si="11"/>
        <v>0</v>
      </c>
      <c r="W18" s="98"/>
      <c r="X18" s="105">
        <f t="shared" si="12"/>
        <v>0</v>
      </c>
      <c r="Y18" s="100">
        <f t="shared" si="13"/>
        <v>0</v>
      </c>
      <c r="Z18" s="106">
        <f t="shared" si="14"/>
        <v>0</v>
      </c>
      <c r="AA18" s="98"/>
      <c r="AB18" s="105">
        <f t="shared" si="15"/>
        <v>0</v>
      </c>
      <c r="AC18" s="107">
        <f t="shared" si="16"/>
        <v>0</v>
      </c>
      <c r="AD18" s="108">
        <f t="shared" si="17"/>
        <v>0</v>
      </c>
      <c r="AE18" s="98"/>
      <c r="AF18" s="101"/>
      <c r="AG18" s="110">
        <f t="shared" si="18"/>
        <v>0</v>
      </c>
      <c r="AH18" s="111">
        <f t="shared" si="19"/>
        <v>0</v>
      </c>
    </row>
    <row r="19" spans="1:34" ht="16.5">
      <c r="A19" s="76">
        <f t="shared" si="20"/>
        <v>9</v>
      </c>
      <c r="B19" s="77" t="s">
        <v>46</v>
      </c>
      <c r="C19" s="77" t="s">
        <v>47</v>
      </c>
      <c r="D19" s="78"/>
      <c r="E19" s="98">
        <v>26.4</v>
      </c>
      <c r="F19" s="99">
        <f t="shared" si="0"/>
        <v>65.99999999999999</v>
      </c>
      <c r="G19" s="100">
        <f t="shared" si="1"/>
        <v>6.6</v>
      </c>
      <c r="H19" s="98">
        <v>37.2</v>
      </c>
      <c r="I19" s="99">
        <f t="shared" si="2"/>
        <v>62</v>
      </c>
      <c r="J19" s="100">
        <f t="shared" si="3"/>
        <v>9.3</v>
      </c>
      <c r="K19" s="82">
        <f t="shared" si="4"/>
        <v>63</v>
      </c>
      <c r="L19" s="83">
        <v>27</v>
      </c>
      <c r="M19" s="99">
        <f t="shared" si="5"/>
        <v>54</v>
      </c>
      <c r="N19" s="100">
        <f t="shared" si="6"/>
        <v>5.4</v>
      </c>
      <c r="O19" s="98">
        <v>20</v>
      </c>
      <c r="P19" s="101">
        <v>22</v>
      </c>
      <c r="Q19" s="102">
        <f t="shared" si="7"/>
        <v>42</v>
      </c>
      <c r="R19" s="103">
        <f t="shared" si="8"/>
        <v>12.6</v>
      </c>
      <c r="S19" s="90">
        <f t="shared" si="9"/>
        <v>45</v>
      </c>
      <c r="T19" s="98"/>
      <c r="U19" s="104">
        <f t="shared" si="10"/>
        <v>0</v>
      </c>
      <c r="V19" s="100">
        <f t="shared" si="11"/>
        <v>0</v>
      </c>
      <c r="W19" s="98"/>
      <c r="X19" s="105">
        <f t="shared" si="12"/>
        <v>0</v>
      </c>
      <c r="Y19" s="100">
        <f t="shared" si="13"/>
        <v>0</v>
      </c>
      <c r="Z19" s="106">
        <f t="shared" si="14"/>
        <v>0</v>
      </c>
      <c r="AA19" s="98"/>
      <c r="AB19" s="105">
        <f t="shared" si="15"/>
        <v>0</v>
      </c>
      <c r="AC19" s="107">
        <f t="shared" si="16"/>
        <v>0</v>
      </c>
      <c r="AD19" s="108">
        <f t="shared" si="17"/>
        <v>0</v>
      </c>
      <c r="AE19" s="98"/>
      <c r="AF19" s="101"/>
      <c r="AG19" s="110">
        <f t="shared" si="18"/>
        <v>0</v>
      </c>
      <c r="AH19" s="111">
        <f t="shared" si="19"/>
        <v>0</v>
      </c>
    </row>
    <row r="20" spans="1:34" ht="16.5">
      <c r="A20" s="76">
        <f t="shared" si="20"/>
        <v>10</v>
      </c>
      <c r="B20" s="77" t="s">
        <v>48</v>
      </c>
      <c r="C20" s="77" t="s">
        <v>49</v>
      </c>
      <c r="D20" s="78"/>
      <c r="E20" s="98">
        <v>28.8</v>
      </c>
      <c r="F20" s="99">
        <f t="shared" si="0"/>
        <v>72</v>
      </c>
      <c r="G20" s="100">
        <f t="shared" si="1"/>
        <v>7.199999999999999</v>
      </c>
      <c r="H20" s="98">
        <v>24</v>
      </c>
      <c r="I20" s="99">
        <f t="shared" si="2"/>
        <v>40</v>
      </c>
      <c r="J20" s="100">
        <f t="shared" si="3"/>
        <v>6</v>
      </c>
      <c r="K20" s="82">
        <f t="shared" si="4"/>
        <v>48</v>
      </c>
      <c r="L20" s="83">
        <v>23</v>
      </c>
      <c r="M20" s="99">
        <f t="shared" si="5"/>
        <v>46</v>
      </c>
      <c r="N20" s="100">
        <f t="shared" si="6"/>
        <v>4.6000000000000005</v>
      </c>
      <c r="O20" s="98">
        <v>30</v>
      </c>
      <c r="P20" s="101">
        <v>24</v>
      </c>
      <c r="Q20" s="102">
        <f t="shared" si="7"/>
        <v>54</v>
      </c>
      <c r="R20" s="103">
        <f t="shared" si="8"/>
        <v>16.200000000000003</v>
      </c>
      <c r="S20" s="90">
        <f t="shared" si="9"/>
        <v>52</v>
      </c>
      <c r="T20" s="98"/>
      <c r="U20" s="104">
        <f t="shared" si="10"/>
        <v>0</v>
      </c>
      <c r="V20" s="100">
        <f t="shared" si="11"/>
        <v>0</v>
      </c>
      <c r="W20" s="98"/>
      <c r="X20" s="105">
        <f t="shared" si="12"/>
        <v>0</v>
      </c>
      <c r="Y20" s="100">
        <f t="shared" si="13"/>
        <v>0</v>
      </c>
      <c r="Z20" s="106">
        <f t="shared" si="14"/>
        <v>0</v>
      </c>
      <c r="AA20" s="98"/>
      <c r="AB20" s="105">
        <f t="shared" si="15"/>
        <v>0</v>
      </c>
      <c r="AC20" s="107">
        <f t="shared" si="16"/>
        <v>0</v>
      </c>
      <c r="AD20" s="108">
        <f t="shared" si="17"/>
        <v>0</v>
      </c>
      <c r="AE20" s="98"/>
      <c r="AF20" s="101"/>
      <c r="AG20" s="110">
        <f t="shared" si="18"/>
        <v>0</v>
      </c>
      <c r="AH20" s="111">
        <f t="shared" si="19"/>
        <v>0</v>
      </c>
    </row>
    <row r="21" spans="1:34" ht="16.5">
      <c r="A21" s="76">
        <f t="shared" si="20"/>
        <v>11</v>
      </c>
      <c r="B21" s="77" t="s">
        <v>50</v>
      </c>
      <c r="C21" s="77" t="s">
        <v>51</v>
      </c>
      <c r="D21" s="78"/>
      <c r="E21" s="98">
        <v>0</v>
      </c>
      <c r="F21" s="99">
        <f t="shared" si="0"/>
        <v>0</v>
      </c>
      <c r="G21" s="100">
        <f t="shared" si="1"/>
        <v>0</v>
      </c>
      <c r="H21" s="98">
        <v>38.4</v>
      </c>
      <c r="I21" s="99">
        <f t="shared" si="2"/>
        <v>64</v>
      </c>
      <c r="J21" s="100">
        <f t="shared" si="3"/>
        <v>9.6</v>
      </c>
      <c r="K21" s="82">
        <f t="shared" si="4"/>
        <v>48</v>
      </c>
      <c r="L21" s="83">
        <v>13</v>
      </c>
      <c r="M21" s="99">
        <f t="shared" si="5"/>
        <v>26</v>
      </c>
      <c r="N21" s="100">
        <f t="shared" si="6"/>
        <v>2.6</v>
      </c>
      <c r="O21" s="98">
        <v>33</v>
      </c>
      <c r="P21" s="101">
        <v>19</v>
      </c>
      <c r="Q21" s="102">
        <f t="shared" si="7"/>
        <v>52</v>
      </c>
      <c r="R21" s="103">
        <f t="shared" si="8"/>
        <v>15.600000000000001</v>
      </c>
      <c r="S21" s="90">
        <f t="shared" si="9"/>
        <v>45.5</v>
      </c>
      <c r="T21" s="98"/>
      <c r="U21" s="104">
        <f t="shared" si="10"/>
        <v>0</v>
      </c>
      <c r="V21" s="100">
        <f t="shared" si="11"/>
        <v>0</v>
      </c>
      <c r="W21" s="98"/>
      <c r="X21" s="105">
        <f t="shared" si="12"/>
        <v>0</v>
      </c>
      <c r="Y21" s="100">
        <f t="shared" si="13"/>
        <v>0</v>
      </c>
      <c r="Z21" s="106">
        <f t="shared" si="14"/>
        <v>0</v>
      </c>
      <c r="AA21" s="98"/>
      <c r="AB21" s="105">
        <f t="shared" si="15"/>
        <v>0</v>
      </c>
      <c r="AC21" s="107">
        <f t="shared" si="16"/>
        <v>0</v>
      </c>
      <c r="AD21" s="108">
        <f t="shared" si="17"/>
        <v>0</v>
      </c>
      <c r="AE21" s="98"/>
      <c r="AF21" s="101"/>
      <c r="AG21" s="110">
        <f t="shared" si="18"/>
        <v>0</v>
      </c>
      <c r="AH21" s="111">
        <f t="shared" si="19"/>
        <v>0</v>
      </c>
    </row>
    <row r="22" spans="1:34" ht="16.5">
      <c r="A22" s="76">
        <f t="shared" si="20"/>
        <v>12</v>
      </c>
      <c r="B22" s="77" t="s">
        <v>52</v>
      </c>
      <c r="C22" s="77" t="s">
        <v>53</v>
      </c>
      <c r="D22" s="78"/>
      <c r="E22" s="98">
        <v>37.8</v>
      </c>
      <c r="F22" s="99">
        <f t="shared" si="0"/>
        <v>94.5</v>
      </c>
      <c r="G22" s="100">
        <f t="shared" si="1"/>
        <v>9.45</v>
      </c>
      <c r="H22" s="98">
        <v>55.2</v>
      </c>
      <c r="I22" s="99">
        <f t="shared" si="2"/>
        <v>92</v>
      </c>
      <c r="J22" s="100">
        <f t="shared" si="3"/>
        <v>13.8</v>
      </c>
      <c r="K22" s="82">
        <f t="shared" si="4"/>
        <v>92.625</v>
      </c>
      <c r="L22" s="83">
        <v>36</v>
      </c>
      <c r="M22" s="99">
        <f t="shared" si="5"/>
        <v>72</v>
      </c>
      <c r="N22" s="100">
        <f t="shared" si="6"/>
        <v>7.199999999999999</v>
      </c>
      <c r="O22" s="98">
        <v>39</v>
      </c>
      <c r="P22" s="101">
        <v>27</v>
      </c>
      <c r="Q22" s="102">
        <f t="shared" si="7"/>
        <v>66</v>
      </c>
      <c r="R22" s="103">
        <f t="shared" si="8"/>
        <v>19.8</v>
      </c>
      <c r="S22" s="90">
        <f t="shared" si="9"/>
        <v>67.5</v>
      </c>
      <c r="T22" s="98"/>
      <c r="U22" s="104">
        <f t="shared" si="10"/>
        <v>0</v>
      </c>
      <c r="V22" s="100">
        <f t="shared" si="11"/>
        <v>0</v>
      </c>
      <c r="W22" s="98"/>
      <c r="X22" s="105">
        <f t="shared" si="12"/>
        <v>0</v>
      </c>
      <c r="Y22" s="100">
        <f t="shared" si="13"/>
        <v>0</v>
      </c>
      <c r="Z22" s="106">
        <f t="shared" si="14"/>
        <v>0</v>
      </c>
      <c r="AA22" s="98"/>
      <c r="AB22" s="105">
        <f t="shared" si="15"/>
        <v>0</v>
      </c>
      <c r="AC22" s="107">
        <f t="shared" si="16"/>
        <v>0</v>
      </c>
      <c r="AD22" s="108">
        <f t="shared" si="17"/>
        <v>0</v>
      </c>
      <c r="AE22" s="98"/>
      <c r="AF22" s="101"/>
      <c r="AG22" s="110">
        <f t="shared" si="18"/>
        <v>0</v>
      </c>
      <c r="AH22" s="111">
        <f t="shared" si="19"/>
        <v>0</v>
      </c>
    </row>
    <row r="23" spans="1:34" ht="16.5">
      <c r="A23" s="76">
        <f t="shared" si="20"/>
        <v>13</v>
      </c>
      <c r="B23" s="77" t="s">
        <v>54</v>
      </c>
      <c r="C23" s="77" t="s">
        <v>55</v>
      </c>
      <c r="D23" s="78"/>
      <c r="E23" s="98">
        <v>28</v>
      </c>
      <c r="F23" s="99">
        <f t="shared" si="0"/>
        <v>70</v>
      </c>
      <c r="G23" s="100">
        <f t="shared" si="1"/>
        <v>7</v>
      </c>
      <c r="H23" s="98">
        <v>30</v>
      </c>
      <c r="I23" s="99">
        <f t="shared" si="2"/>
        <v>50</v>
      </c>
      <c r="J23" s="100">
        <f t="shared" si="3"/>
        <v>7.5</v>
      </c>
      <c r="K23" s="82">
        <f t="shared" si="4"/>
        <v>55</v>
      </c>
      <c r="L23" s="83">
        <v>22</v>
      </c>
      <c r="M23" s="99">
        <f t="shared" si="5"/>
        <v>44</v>
      </c>
      <c r="N23" s="100">
        <f t="shared" si="6"/>
        <v>4.4</v>
      </c>
      <c r="O23" s="98">
        <v>32</v>
      </c>
      <c r="P23" s="101">
        <v>23</v>
      </c>
      <c r="Q23" s="102">
        <f t="shared" si="7"/>
        <v>55.00000000000001</v>
      </c>
      <c r="R23" s="103">
        <f t="shared" si="8"/>
        <v>16.5</v>
      </c>
      <c r="S23" s="90">
        <f t="shared" si="9"/>
        <v>52.25</v>
      </c>
      <c r="T23" s="98"/>
      <c r="U23" s="104">
        <f t="shared" si="10"/>
        <v>0</v>
      </c>
      <c r="V23" s="100">
        <f t="shared" si="11"/>
        <v>0</v>
      </c>
      <c r="W23" s="98"/>
      <c r="X23" s="105">
        <f t="shared" si="12"/>
        <v>0</v>
      </c>
      <c r="Y23" s="100">
        <f t="shared" si="13"/>
        <v>0</v>
      </c>
      <c r="Z23" s="106">
        <f t="shared" si="14"/>
        <v>0</v>
      </c>
      <c r="AA23" s="98"/>
      <c r="AB23" s="105">
        <f t="shared" si="15"/>
        <v>0</v>
      </c>
      <c r="AC23" s="107">
        <f t="shared" si="16"/>
        <v>0</v>
      </c>
      <c r="AD23" s="108">
        <f t="shared" si="17"/>
        <v>0</v>
      </c>
      <c r="AE23" s="98"/>
      <c r="AF23" s="101"/>
      <c r="AG23" s="110">
        <f t="shared" si="18"/>
        <v>0</v>
      </c>
      <c r="AH23" s="111">
        <f t="shared" si="19"/>
        <v>0</v>
      </c>
    </row>
    <row r="24" spans="1:34" ht="16.5">
      <c r="A24" s="76">
        <f t="shared" si="20"/>
        <v>14</v>
      </c>
      <c r="B24" s="77" t="s">
        <v>56</v>
      </c>
      <c r="C24" s="77" t="s">
        <v>57</v>
      </c>
      <c r="D24" s="78"/>
      <c r="E24" s="98">
        <v>25.6</v>
      </c>
      <c r="F24" s="99">
        <f t="shared" si="0"/>
        <v>64</v>
      </c>
      <c r="G24" s="100">
        <f t="shared" si="1"/>
        <v>6.4</v>
      </c>
      <c r="H24" s="98">
        <v>24</v>
      </c>
      <c r="I24" s="99">
        <f t="shared" si="2"/>
        <v>40</v>
      </c>
      <c r="J24" s="100">
        <f t="shared" si="3"/>
        <v>6</v>
      </c>
      <c r="K24" s="82">
        <f t="shared" si="4"/>
        <v>46</v>
      </c>
      <c r="L24" s="83">
        <v>17</v>
      </c>
      <c r="M24" s="99">
        <f t="shared" si="5"/>
        <v>34</v>
      </c>
      <c r="N24" s="100">
        <f t="shared" si="6"/>
        <v>3.4000000000000004</v>
      </c>
      <c r="O24" s="98">
        <v>36</v>
      </c>
      <c r="P24" s="101">
        <v>23</v>
      </c>
      <c r="Q24" s="102">
        <f t="shared" si="7"/>
        <v>59</v>
      </c>
      <c r="R24" s="103">
        <f t="shared" si="8"/>
        <v>17.7</v>
      </c>
      <c r="S24" s="90">
        <f t="shared" si="9"/>
        <v>52.75</v>
      </c>
      <c r="T24" s="98"/>
      <c r="U24" s="104">
        <f t="shared" si="10"/>
        <v>0</v>
      </c>
      <c r="V24" s="100">
        <f t="shared" si="11"/>
        <v>0</v>
      </c>
      <c r="W24" s="98"/>
      <c r="X24" s="105">
        <f t="shared" si="12"/>
        <v>0</v>
      </c>
      <c r="Y24" s="100">
        <f t="shared" si="13"/>
        <v>0</v>
      </c>
      <c r="Z24" s="106">
        <f t="shared" si="14"/>
        <v>0</v>
      </c>
      <c r="AA24" s="98"/>
      <c r="AB24" s="105">
        <f t="shared" si="15"/>
        <v>0</v>
      </c>
      <c r="AC24" s="107">
        <f t="shared" si="16"/>
        <v>0</v>
      </c>
      <c r="AD24" s="108">
        <f t="shared" si="17"/>
        <v>0</v>
      </c>
      <c r="AE24" s="98"/>
      <c r="AF24" s="101"/>
      <c r="AG24" s="110">
        <f t="shared" si="18"/>
        <v>0</v>
      </c>
      <c r="AH24" s="111">
        <f t="shared" si="19"/>
        <v>0</v>
      </c>
    </row>
    <row r="25" spans="1:34" ht="16.5">
      <c r="A25" s="76">
        <f t="shared" si="20"/>
        <v>15</v>
      </c>
      <c r="B25" s="77" t="s">
        <v>58</v>
      </c>
      <c r="C25" s="77" t="s">
        <v>59</v>
      </c>
      <c r="D25" s="78"/>
      <c r="E25" s="98">
        <v>26.4</v>
      </c>
      <c r="F25" s="99">
        <f t="shared" si="0"/>
        <v>65.99999999999999</v>
      </c>
      <c r="G25" s="100">
        <f t="shared" si="1"/>
        <v>6.6</v>
      </c>
      <c r="H25" s="98">
        <v>20.4</v>
      </c>
      <c r="I25" s="99">
        <f t="shared" si="2"/>
        <v>34</v>
      </c>
      <c r="J25" s="100">
        <f t="shared" si="3"/>
        <v>5.1</v>
      </c>
      <c r="K25" s="82">
        <f t="shared" si="4"/>
        <v>42</v>
      </c>
      <c r="L25" s="83">
        <v>19</v>
      </c>
      <c r="M25" s="99">
        <f t="shared" si="5"/>
        <v>38</v>
      </c>
      <c r="N25" s="100">
        <f t="shared" si="6"/>
        <v>3.8</v>
      </c>
      <c r="O25" s="98">
        <v>24</v>
      </c>
      <c r="P25" s="101">
        <v>19</v>
      </c>
      <c r="Q25" s="102">
        <f t="shared" si="7"/>
        <v>43</v>
      </c>
      <c r="R25" s="103">
        <f t="shared" si="8"/>
        <v>12.9</v>
      </c>
      <c r="S25" s="90">
        <f t="shared" si="9"/>
        <v>41.75</v>
      </c>
      <c r="T25" s="98"/>
      <c r="U25" s="104">
        <f t="shared" si="10"/>
        <v>0</v>
      </c>
      <c r="V25" s="100">
        <f t="shared" si="11"/>
        <v>0</v>
      </c>
      <c r="W25" s="98"/>
      <c r="X25" s="105">
        <f t="shared" si="12"/>
        <v>0</v>
      </c>
      <c r="Y25" s="100">
        <f t="shared" si="13"/>
        <v>0</v>
      </c>
      <c r="Z25" s="106">
        <f t="shared" si="14"/>
        <v>0</v>
      </c>
      <c r="AA25" s="98"/>
      <c r="AB25" s="105">
        <f t="shared" si="15"/>
        <v>0</v>
      </c>
      <c r="AC25" s="107">
        <f t="shared" si="16"/>
        <v>0</v>
      </c>
      <c r="AD25" s="108">
        <f t="shared" si="17"/>
        <v>0</v>
      </c>
      <c r="AE25" s="98"/>
      <c r="AF25" s="101"/>
      <c r="AG25" s="110">
        <f t="shared" si="18"/>
        <v>0</v>
      </c>
      <c r="AH25" s="111">
        <f t="shared" si="19"/>
        <v>0</v>
      </c>
    </row>
    <row r="26" spans="1:34" ht="16.5">
      <c r="A26" s="76">
        <f t="shared" si="20"/>
        <v>16</v>
      </c>
      <c r="B26" s="77" t="s">
        <v>60</v>
      </c>
      <c r="C26" s="77" t="s">
        <v>61</v>
      </c>
      <c r="D26" s="78"/>
      <c r="E26" s="98">
        <v>20.8</v>
      </c>
      <c r="F26" s="99">
        <f t="shared" si="0"/>
        <v>52</v>
      </c>
      <c r="G26" s="100">
        <f t="shared" si="1"/>
        <v>5.2</v>
      </c>
      <c r="H26" s="98">
        <v>19.2</v>
      </c>
      <c r="I26" s="99">
        <f t="shared" si="2"/>
        <v>32</v>
      </c>
      <c r="J26" s="100">
        <f t="shared" si="3"/>
        <v>4.8</v>
      </c>
      <c r="K26" s="82">
        <f t="shared" si="4"/>
        <v>37</v>
      </c>
      <c r="L26" s="83">
        <v>14</v>
      </c>
      <c r="M26" s="99">
        <f t="shared" si="5"/>
        <v>28.000000000000004</v>
      </c>
      <c r="N26" s="100">
        <f t="shared" si="6"/>
        <v>2.8000000000000003</v>
      </c>
      <c r="O26" s="98">
        <v>22</v>
      </c>
      <c r="P26" s="101">
        <v>16</v>
      </c>
      <c r="Q26" s="102">
        <f t="shared" si="7"/>
        <v>38</v>
      </c>
      <c r="R26" s="103">
        <f t="shared" si="8"/>
        <v>11.4</v>
      </c>
      <c r="S26" s="90">
        <f t="shared" si="9"/>
        <v>35.5</v>
      </c>
      <c r="T26" s="98"/>
      <c r="U26" s="104">
        <f t="shared" si="10"/>
        <v>0</v>
      </c>
      <c r="V26" s="100">
        <f t="shared" si="11"/>
        <v>0</v>
      </c>
      <c r="W26" s="98"/>
      <c r="X26" s="105">
        <f t="shared" si="12"/>
        <v>0</v>
      </c>
      <c r="Y26" s="100">
        <f t="shared" si="13"/>
        <v>0</v>
      </c>
      <c r="Z26" s="106">
        <f t="shared" si="14"/>
        <v>0</v>
      </c>
      <c r="AA26" s="98"/>
      <c r="AB26" s="105">
        <f t="shared" si="15"/>
        <v>0</v>
      </c>
      <c r="AC26" s="107">
        <f t="shared" si="16"/>
        <v>0</v>
      </c>
      <c r="AD26" s="108">
        <f t="shared" si="17"/>
        <v>0</v>
      </c>
      <c r="AE26" s="98"/>
      <c r="AF26" s="101"/>
      <c r="AG26" s="110">
        <f t="shared" si="18"/>
        <v>0</v>
      </c>
      <c r="AH26" s="111">
        <f t="shared" si="19"/>
        <v>0</v>
      </c>
    </row>
    <row r="27" spans="1:34" ht="16.5">
      <c r="A27" s="76">
        <f t="shared" si="20"/>
        <v>17</v>
      </c>
      <c r="B27" s="77" t="s">
        <v>62</v>
      </c>
      <c r="C27" s="77" t="s">
        <v>63</v>
      </c>
      <c r="D27" s="78"/>
      <c r="E27" s="98">
        <v>25.6</v>
      </c>
      <c r="F27" s="99">
        <f t="shared" si="0"/>
        <v>64</v>
      </c>
      <c r="G27" s="100">
        <f t="shared" si="1"/>
        <v>6.4</v>
      </c>
      <c r="H27" s="98">
        <v>16.8</v>
      </c>
      <c r="I27" s="99">
        <f t="shared" si="2"/>
        <v>28.000000000000004</v>
      </c>
      <c r="J27" s="100">
        <f t="shared" si="3"/>
        <v>4.2</v>
      </c>
      <c r="K27" s="82">
        <f t="shared" si="4"/>
        <v>37</v>
      </c>
      <c r="L27" s="83">
        <v>10</v>
      </c>
      <c r="M27" s="99">
        <f t="shared" si="5"/>
        <v>20</v>
      </c>
      <c r="N27" s="100">
        <f t="shared" si="6"/>
        <v>2</v>
      </c>
      <c r="O27" s="98">
        <v>0</v>
      </c>
      <c r="P27" s="101">
        <v>16</v>
      </c>
      <c r="Q27" s="102">
        <f t="shared" si="7"/>
        <v>16</v>
      </c>
      <c r="R27" s="103">
        <f t="shared" si="8"/>
        <v>4.8</v>
      </c>
      <c r="S27" s="90">
        <f t="shared" si="9"/>
        <v>17</v>
      </c>
      <c r="T27" s="98"/>
      <c r="U27" s="104">
        <f t="shared" si="10"/>
        <v>0</v>
      </c>
      <c r="V27" s="100">
        <f t="shared" si="11"/>
        <v>0</v>
      </c>
      <c r="W27" s="98"/>
      <c r="X27" s="105">
        <f t="shared" si="12"/>
        <v>0</v>
      </c>
      <c r="Y27" s="100">
        <f t="shared" si="13"/>
        <v>0</v>
      </c>
      <c r="Z27" s="106">
        <f t="shared" si="14"/>
        <v>0</v>
      </c>
      <c r="AA27" s="98"/>
      <c r="AB27" s="105">
        <f t="shared" si="15"/>
        <v>0</v>
      </c>
      <c r="AC27" s="107">
        <f t="shared" si="16"/>
        <v>0</v>
      </c>
      <c r="AD27" s="108">
        <f t="shared" si="17"/>
        <v>0</v>
      </c>
      <c r="AE27" s="98"/>
      <c r="AF27" s="101"/>
      <c r="AG27" s="110">
        <f t="shared" si="18"/>
        <v>0</v>
      </c>
      <c r="AH27" s="111">
        <f t="shared" si="19"/>
        <v>0</v>
      </c>
    </row>
    <row r="28" spans="1:34" ht="16.5">
      <c r="A28" s="76">
        <f t="shared" si="20"/>
        <v>18</v>
      </c>
      <c r="B28" s="77" t="s">
        <v>62</v>
      </c>
      <c r="C28" s="77" t="s">
        <v>64</v>
      </c>
      <c r="D28" s="78"/>
      <c r="E28" s="98">
        <v>31.2</v>
      </c>
      <c r="F28" s="99">
        <f t="shared" si="0"/>
        <v>78</v>
      </c>
      <c r="G28" s="100">
        <f t="shared" si="1"/>
        <v>7.800000000000001</v>
      </c>
      <c r="H28" s="98">
        <v>50.4</v>
      </c>
      <c r="I28" s="99">
        <f t="shared" si="2"/>
        <v>84</v>
      </c>
      <c r="J28" s="100">
        <f t="shared" si="3"/>
        <v>12.6</v>
      </c>
      <c r="K28" s="82">
        <f t="shared" si="4"/>
        <v>82.5</v>
      </c>
      <c r="L28" s="83">
        <v>24</v>
      </c>
      <c r="M28" s="99">
        <f t="shared" si="5"/>
        <v>48</v>
      </c>
      <c r="N28" s="100">
        <f t="shared" si="6"/>
        <v>4.8</v>
      </c>
      <c r="O28" s="98">
        <v>32</v>
      </c>
      <c r="P28" s="101">
        <v>29</v>
      </c>
      <c r="Q28" s="102">
        <f t="shared" si="7"/>
        <v>61</v>
      </c>
      <c r="R28" s="103">
        <f t="shared" si="8"/>
        <v>18.3</v>
      </c>
      <c r="S28" s="90">
        <f t="shared" si="9"/>
        <v>57.75</v>
      </c>
      <c r="T28" s="98"/>
      <c r="U28" s="104">
        <f t="shared" si="10"/>
        <v>0</v>
      </c>
      <c r="V28" s="100">
        <f t="shared" si="11"/>
        <v>0</v>
      </c>
      <c r="W28" s="98"/>
      <c r="X28" s="105">
        <f t="shared" si="12"/>
        <v>0</v>
      </c>
      <c r="Y28" s="100">
        <f t="shared" si="13"/>
        <v>0</v>
      </c>
      <c r="Z28" s="106">
        <f t="shared" si="14"/>
        <v>0</v>
      </c>
      <c r="AA28" s="98"/>
      <c r="AB28" s="105">
        <f t="shared" si="15"/>
        <v>0</v>
      </c>
      <c r="AC28" s="107">
        <f t="shared" si="16"/>
        <v>0</v>
      </c>
      <c r="AD28" s="108">
        <f t="shared" si="17"/>
        <v>0</v>
      </c>
      <c r="AE28" s="98"/>
      <c r="AF28" s="101"/>
      <c r="AG28" s="110">
        <f t="shared" si="18"/>
        <v>0</v>
      </c>
      <c r="AH28" s="111">
        <f t="shared" si="19"/>
        <v>0</v>
      </c>
    </row>
    <row r="29" spans="1:34" ht="16.5">
      <c r="A29" s="76">
        <f t="shared" si="20"/>
        <v>19</v>
      </c>
      <c r="B29" s="77" t="s">
        <v>65</v>
      </c>
      <c r="C29" s="77" t="s">
        <v>66</v>
      </c>
      <c r="D29" s="78"/>
      <c r="E29" s="98">
        <v>32</v>
      </c>
      <c r="F29" s="99">
        <f t="shared" si="0"/>
        <v>80</v>
      </c>
      <c r="G29" s="100">
        <f t="shared" si="1"/>
        <v>8</v>
      </c>
      <c r="H29" s="98">
        <v>44.4</v>
      </c>
      <c r="I29" s="99">
        <f t="shared" si="2"/>
        <v>74</v>
      </c>
      <c r="J29" s="100">
        <f t="shared" si="3"/>
        <v>11.1</v>
      </c>
      <c r="K29" s="82">
        <f t="shared" si="4"/>
        <v>75.5</v>
      </c>
      <c r="L29" s="83">
        <v>14</v>
      </c>
      <c r="M29" s="99">
        <f t="shared" si="5"/>
        <v>28.000000000000004</v>
      </c>
      <c r="N29" s="100">
        <f t="shared" si="6"/>
        <v>2.8000000000000003</v>
      </c>
      <c r="O29" s="98">
        <v>26</v>
      </c>
      <c r="P29" s="101">
        <v>19</v>
      </c>
      <c r="Q29" s="102">
        <f t="shared" si="7"/>
        <v>45</v>
      </c>
      <c r="R29" s="103">
        <f t="shared" si="8"/>
        <v>13.5</v>
      </c>
      <c r="S29" s="90">
        <f t="shared" si="9"/>
        <v>40.75</v>
      </c>
      <c r="T29" s="98"/>
      <c r="U29" s="104">
        <f t="shared" si="10"/>
        <v>0</v>
      </c>
      <c r="V29" s="100">
        <f t="shared" si="11"/>
        <v>0</v>
      </c>
      <c r="W29" s="98"/>
      <c r="X29" s="105">
        <f t="shared" si="12"/>
        <v>0</v>
      </c>
      <c r="Y29" s="100">
        <f t="shared" si="13"/>
        <v>0</v>
      </c>
      <c r="Z29" s="106">
        <f t="shared" si="14"/>
        <v>0</v>
      </c>
      <c r="AA29" s="98"/>
      <c r="AB29" s="105">
        <f t="shared" si="15"/>
        <v>0</v>
      </c>
      <c r="AC29" s="107">
        <f t="shared" si="16"/>
        <v>0</v>
      </c>
      <c r="AD29" s="108">
        <f t="shared" si="17"/>
        <v>0</v>
      </c>
      <c r="AE29" s="98"/>
      <c r="AF29" s="101"/>
      <c r="AG29" s="110">
        <f t="shared" si="18"/>
        <v>0</v>
      </c>
      <c r="AH29" s="111">
        <f t="shared" si="19"/>
        <v>0</v>
      </c>
    </row>
    <row r="30" spans="1:34" ht="16.5">
      <c r="A30" s="76">
        <f t="shared" si="20"/>
        <v>20</v>
      </c>
      <c r="B30" s="77" t="s">
        <v>65</v>
      </c>
      <c r="C30" s="77" t="s">
        <v>67</v>
      </c>
      <c r="D30" s="78"/>
      <c r="E30" s="98">
        <v>32</v>
      </c>
      <c r="F30" s="99">
        <f t="shared" si="0"/>
        <v>80</v>
      </c>
      <c r="G30" s="100">
        <f t="shared" si="1"/>
        <v>8</v>
      </c>
      <c r="H30" s="98">
        <v>46.8</v>
      </c>
      <c r="I30" s="99">
        <f t="shared" si="2"/>
        <v>77.99999999999999</v>
      </c>
      <c r="J30" s="100">
        <f t="shared" si="3"/>
        <v>11.7</v>
      </c>
      <c r="K30" s="82">
        <f t="shared" si="4"/>
        <v>78.49999999999999</v>
      </c>
      <c r="L30" s="83">
        <v>29</v>
      </c>
      <c r="M30" s="99">
        <f t="shared" si="5"/>
        <v>57.99999999999999</v>
      </c>
      <c r="N30" s="100">
        <f t="shared" si="6"/>
        <v>5.8</v>
      </c>
      <c r="O30" s="98">
        <v>28</v>
      </c>
      <c r="P30" s="101">
        <v>8</v>
      </c>
      <c r="Q30" s="102">
        <f t="shared" si="7"/>
        <v>36</v>
      </c>
      <c r="R30" s="103">
        <f t="shared" si="8"/>
        <v>10.799999999999999</v>
      </c>
      <c r="S30" s="90">
        <f t="shared" si="9"/>
        <v>41.5</v>
      </c>
      <c r="T30" s="98"/>
      <c r="U30" s="104">
        <f t="shared" si="10"/>
        <v>0</v>
      </c>
      <c r="V30" s="100">
        <f t="shared" si="11"/>
        <v>0</v>
      </c>
      <c r="W30" s="98"/>
      <c r="X30" s="105">
        <f t="shared" si="12"/>
        <v>0</v>
      </c>
      <c r="Y30" s="100">
        <f t="shared" si="13"/>
        <v>0</v>
      </c>
      <c r="Z30" s="106">
        <f t="shared" si="14"/>
        <v>0</v>
      </c>
      <c r="AA30" s="98"/>
      <c r="AB30" s="105">
        <f t="shared" si="15"/>
        <v>0</v>
      </c>
      <c r="AC30" s="107">
        <f t="shared" si="16"/>
        <v>0</v>
      </c>
      <c r="AD30" s="108">
        <f t="shared" si="17"/>
        <v>0</v>
      </c>
      <c r="AE30" s="98"/>
      <c r="AF30" s="101"/>
      <c r="AG30" s="110">
        <f t="shared" si="18"/>
        <v>0</v>
      </c>
      <c r="AH30" s="111">
        <f t="shared" si="19"/>
        <v>0</v>
      </c>
    </row>
    <row r="31" spans="1:34" ht="16.5">
      <c r="A31" s="76">
        <f t="shared" si="20"/>
        <v>21</v>
      </c>
      <c r="B31" s="77" t="s">
        <v>68</v>
      </c>
      <c r="C31" s="77" t="s">
        <v>69</v>
      </c>
      <c r="D31" s="78"/>
      <c r="E31" s="98">
        <v>36</v>
      </c>
      <c r="F31" s="99">
        <f t="shared" si="0"/>
        <v>90</v>
      </c>
      <c r="G31" s="100">
        <f t="shared" si="1"/>
        <v>9</v>
      </c>
      <c r="H31" s="98">
        <v>44.4</v>
      </c>
      <c r="I31" s="99">
        <f t="shared" si="2"/>
        <v>74</v>
      </c>
      <c r="J31" s="100">
        <f t="shared" si="3"/>
        <v>11.1</v>
      </c>
      <c r="K31" s="82">
        <f t="shared" si="4"/>
        <v>78</v>
      </c>
      <c r="L31" s="83">
        <v>23</v>
      </c>
      <c r="M31" s="99">
        <f t="shared" si="5"/>
        <v>46</v>
      </c>
      <c r="N31" s="100">
        <f t="shared" si="6"/>
        <v>4.6000000000000005</v>
      </c>
      <c r="O31" s="98">
        <v>35</v>
      </c>
      <c r="P31" s="101">
        <v>24</v>
      </c>
      <c r="Q31" s="102">
        <f t="shared" si="7"/>
        <v>59</v>
      </c>
      <c r="R31" s="103">
        <f t="shared" si="8"/>
        <v>17.7</v>
      </c>
      <c r="S31" s="90">
        <f t="shared" si="9"/>
        <v>55.75</v>
      </c>
      <c r="T31" s="98"/>
      <c r="U31" s="104">
        <f t="shared" si="10"/>
        <v>0</v>
      </c>
      <c r="V31" s="100">
        <f t="shared" si="11"/>
        <v>0</v>
      </c>
      <c r="W31" s="98"/>
      <c r="X31" s="105">
        <f t="shared" si="12"/>
        <v>0</v>
      </c>
      <c r="Y31" s="100">
        <f t="shared" si="13"/>
        <v>0</v>
      </c>
      <c r="Z31" s="106">
        <f t="shared" si="14"/>
        <v>0</v>
      </c>
      <c r="AA31" s="98"/>
      <c r="AB31" s="105">
        <f t="shared" si="15"/>
        <v>0</v>
      </c>
      <c r="AC31" s="107">
        <f t="shared" si="16"/>
        <v>0</v>
      </c>
      <c r="AD31" s="108">
        <f t="shared" si="17"/>
        <v>0</v>
      </c>
      <c r="AE31" s="98"/>
      <c r="AF31" s="101"/>
      <c r="AG31" s="110">
        <f t="shared" si="18"/>
        <v>0</v>
      </c>
      <c r="AH31" s="111">
        <f t="shared" si="19"/>
        <v>0</v>
      </c>
    </row>
    <row r="32" spans="1:34" ht="16.5">
      <c r="A32" s="76">
        <f t="shared" si="20"/>
        <v>22</v>
      </c>
      <c r="B32" s="77" t="s">
        <v>70</v>
      </c>
      <c r="C32" s="77" t="s">
        <v>71</v>
      </c>
      <c r="D32" s="78"/>
      <c r="E32" s="98">
        <v>33.6</v>
      </c>
      <c r="F32" s="99">
        <f t="shared" si="0"/>
        <v>84.00000000000001</v>
      </c>
      <c r="G32" s="100">
        <f t="shared" si="1"/>
        <v>8.4</v>
      </c>
      <c r="H32" s="98">
        <v>37.2</v>
      </c>
      <c r="I32" s="99">
        <f t="shared" si="2"/>
        <v>62</v>
      </c>
      <c r="J32" s="100">
        <f t="shared" si="3"/>
        <v>9.3</v>
      </c>
      <c r="K32" s="82">
        <f t="shared" si="4"/>
        <v>67.5</v>
      </c>
      <c r="L32" s="83">
        <v>20</v>
      </c>
      <c r="M32" s="99">
        <f t="shared" si="5"/>
        <v>40</v>
      </c>
      <c r="N32" s="100">
        <f t="shared" si="6"/>
        <v>4</v>
      </c>
      <c r="O32" s="98">
        <v>35</v>
      </c>
      <c r="P32" s="101">
        <v>16</v>
      </c>
      <c r="Q32" s="102">
        <f t="shared" si="7"/>
        <v>51</v>
      </c>
      <c r="R32" s="103">
        <f t="shared" si="8"/>
        <v>15.3</v>
      </c>
      <c r="S32" s="90">
        <f t="shared" si="9"/>
        <v>48.25</v>
      </c>
      <c r="T32" s="98"/>
      <c r="U32" s="104">
        <f t="shared" si="10"/>
        <v>0</v>
      </c>
      <c r="V32" s="100">
        <f t="shared" si="11"/>
        <v>0</v>
      </c>
      <c r="W32" s="98"/>
      <c r="X32" s="105">
        <f t="shared" si="12"/>
        <v>0</v>
      </c>
      <c r="Y32" s="100">
        <f t="shared" si="13"/>
        <v>0</v>
      </c>
      <c r="Z32" s="106">
        <f t="shared" si="14"/>
        <v>0</v>
      </c>
      <c r="AA32" s="98"/>
      <c r="AB32" s="105">
        <f t="shared" si="15"/>
        <v>0</v>
      </c>
      <c r="AC32" s="107">
        <f t="shared" si="16"/>
        <v>0</v>
      </c>
      <c r="AD32" s="108">
        <f t="shared" si="17"/>
        <v>0</v>
      </c>
      <c r="AE32" s="98"/>
      <c r="AF32" s="101"/>
      <c r="AG32" s="110">
        <f t="shared" si="18"/>
        <v>0</v>
      </c>
      <c r="AH32" s="111">
        <f t="shared" si="19"/>
        <v>0</v>
      </c>
    </row>
    <row r="33" spans="1:34" ht="15.75">
      <c r="A33" s="76">
        <f t="shared" si="20"/>
        <v>23</v>
      </c>
      <c r="B33" s="77" t="s">
        <v>72</v>
      </c>
      <c r="C33" s="77" t="s">
        <v>73</v>
      </c>
      <c r="D33" s="78"/>
      <c r="E33" s="98">
        <v>26.4</v>
      </c>
      <c r="F33" s="99">
        <f t="shared" si="0"/>
        <v>65.99999999999999</v>
      </c>
      <c r="G33" s="100">
        <f t="shared" si="1"/>
        <v>6.6</v>
      </c>
      <c r="H33" s="98">
        <v>39.6</v>
      </c>
      <c r="I33" s="99">
        <f t="shared" si="2"/>
        <v>66</v>
      </c>
      <c r="J33" s="100">
        <f t="shared" si="3"/>
        <v>9.9</v>
      </c>
      <c r="K33" s="82">
        <f t="shared" si="4"/>
        <v>66</v>
      </c>
      <c r="L33" s="83">
        <v>30</v>
      </c>
      <c r="M33" s="99">
        <f t="shared" si="5"/>
        <v>60</v>
      </c>
      <c r="N33" s="100">
        <f t="shared" si="6"/>
        <v>6</v>
      </c>
      <c r="O33" s="98">
        <v>21</v>
      </c>
      <c r="P33" s="101">
        <v>17</v>
      </c>
      <c r="Q33" s="102">
        <f t="shared" si="7"/>
        <v>38</v>
      </c>
      <c r="R33" s="103">
        <f t="shared" si="8"/>
        <v>11.4</v>
      </c>
      <c r="S33" s="90">
        <f t="shared" si="9"/>
        <v>43.5</v>
      </c>
      <c r="T33" s="98"/>
      <c r="U33" s="104">
        <f t="shared" si="10"/>
        <v>0</v>
      </c>
      <c r="V33" s="100">
        <f t="shared" si="11"/>
        <v>0</v>
      </c>
      <c r="W33" s="98"/>
      <c r="X33" s="105">
        <f t="shared" si="12"/>
        <v>0</v>
      </c>
      <c r="Y33" s="100">
        <f t="shared" si="13"/>
        <v>0</v>
      </c>
      <c r="Z33" s="106">
        <f t="shared" si="14"/>
        <v>0</v>
      </c>
      <c r="AA33" s="98"/>
      <c r="AB33" s="105">
        <f t="shared" si="15"/>
        <v>0</v>
      </c>
      <c r="AC33" s="107">
        <f t="shared" si="16"/>
        <v>0</v>
      </c>
      <c r="AD33" s="108">
        <f t="shared" si="17"/>
        <v>0</v>
      </c>
      <c r="AE33" s="98"/>
      <c r="AF33" s="101"/>
      <c r="AG33" s="110">
        <f t="shared" si="18"/>
        <v>0</v>
      </c>
      <c r="AH33" s="111">
        <f t="shared" si="19"/>
        <v>0</v>
      </c>
    </row>
    <row r="34" spans="1:34" ht="12.75">
      <c r="A34" s="112"/>
      <c r="B34" s="15"/>
      <c r="C34" s="15"/>
      <c r="D34" s="113"/>
      <c r="E34" s="13"/>
      <c r="F34" s="15"/>
      <c r="G34" s="15"/>
      <c r="H34" s="15"/>
      <c r="I34" s="15"/>
      <c r="J34" s="15"/>
      <c r="K34" s="114"/>
      <c r="L34" s="15"/>
      <c r="M34" s="15"/>
      <c r="N34" s="15"/>
      <c r="O34" s="15">
        <f>SUM(O11:O33)</f>
        <v>622</v>
      </c>
      <c r="P34" s="15">
        <f>SUM(P11:P33)</f>
        <v>427</v>
      </c>
      <c r="Q34" s="15"/>
      <c r="R34" s="15"/>
      <c r="S34" s="15"/>
      <c r="T34" s="15"/>
      <c r="U34" s="15"/>
      <c r="V34" s="15"/>
      <c r="W34" s="15"/>
      <c r="X34" s="15"/>
      <c r="Y34" s="15"/>
      <c r="Z34" s="115"/>
      <c r="AA34" s="15"/>
      <c r="AB34" s="15"/>
      <c r="AC34" s="15"/>
      <c r="AD34" s="15"/>
      <c r="AE34" s="15"/>
      <c r="AF34" s="15"/>
      <c r="AG34" s="15"/>
      <c r="AH34" s="15"/>
    </row>
    <row r="35" spans="1:34" ht="36">
      <c r="A35" s="112"/>
      <c r="B35" s="116" t="s">
        <v>74</v>
      </c>
      <c r="C35" s="116"/>
      <c r="D35" s="113"/>
      <c r="E35" s="13"/>
      <c r="F35" s="117" t="s">
        <v>75</v>
      </c>
      <c r="G35" s="118"/>
      <c r="H35" s="118"/>
      <c r="I35" s="119" t="s">
        <v>76</v>
      </c>
      <c r="J35" s="118"/>
      <c r="K35" s="120" t="s">
        <v>77</v>
      </c>
      <c r="L35" s="121"/>
      <c r="M35" s="117" t="s">
        <v>78</v>
      </c>
      <c r="N35" s="118"/>
      <c r="O35" s="121">
        <f>O34/23*2</f>
        <v>54.08695652173913</v>
      </c>
      <c r="P35" s="121">
        <f>P34/23*2</f>
        <v>37.130434782608695</v>
      </c>
      <c r="Q35" s="119" t="s">
        <v>79</v>
      </c>
      <c r="R35" s="121"/>
      <c r="S35" s="122" t="s">
        <v>80</v>
      </c>
      <c r="T35" s="121"/>
      <c r="U35" s="119" t="s">
        <v>81</v>
      </c>
      <c r="V35" s="118"/>
      <c r="W35" s="118"/>
      <c r="X35" s="117" t="s">
        <v>82</v>
      </c>
      <c r="Y35" s="118"/>
      <c r="Z35" s="122" t="s">
        <v>83</v>
      </c>
      <c r="AA35" s="121"/>
      <c r="AB35" s="123" t="s">
        <v>84</v>
      </c>
      <c r="AC35" s="121"/>
      <c r="AD35" s="124" t="s">
        <v>85</v>
      </c>
      <c r="AE35" s="121"/>
      <c r="AF35" s="121"/>
      <c r="AG35" s="125" t="s">
        <v>86</v>
      </c>
      <c r="AH35" s="125" t="s">
        <v>87</v>
      </c>
    </row>
    <row r="36" spans="1:34" ht="15">
      <c r="A36" s="112"/>
      <c r="B36" s="116"/>
      <c r="C36" s="116"/>
      <c r="D36" s="126"/>
      <c r="E36" s="13"/>
      <c r="F36" s="127">
        <f>AVERAGE(F11:F33)</f>
        <v>68.3695652173913</v>
      </c>
      <c r="G36" s="128"/>
      <c r="H36" s="129"/>
      <c r="I36" s="127">
        <f>AVERAGE(I11:I33)</f>
        <v>57.130434782608695</v>
      </c>
      <c r="J36" s="128"/>
      <c r="K36" s="130">
        <f>AVERAGE(K11:K33)</f>
        <v>59.94021739130435</v>
      </c>
      <c r="L36" s="129"/>
      <c r="M36" s="127">
        <f>AVERAGE(M11:M33)</f>
        <v>42.52173913043478</v>
      </c>
      <c r="N36" s="128"/>
      <c r="O36" s="129"/>
      <c r="P36" s="128"/>
      <c r="Q36" s="127">
        <f>AVERAGE(Q11:Q33)</f>
        <v>45.608695652173914</v>
      </c>
      <c r="R36" s="128"/>
      <c r="S36" s="127">
        <f>AVERAGE(S11:S33)</f>
        <v>44.83695652173913</v>
      </c>
      <c r="T36" s="129"/>
      <c r="U36" s="127" t="e">
        <f>AVERAGE(U11:U33)</f>
        <v>#DIV/0!</v>
      </c>
      <c r="V36" s="128"/>
      <c r="W36" s="128"/>
      <c r="X36" s="127" t="e">
        <f>AVERAGE(X11:X33)</f>
        <v>#DIV/0!</v>
      </c>
      <c r="Y36" s="128"/>
      <c r="Z36" s="127" t="e">
        <f>AVERAGE(Z11:Z33)</f>
        <v>#DIV/0!</v>
      </c>
      <c r="AA36" s="128"/>
      <c r="AB36" s="127">
        <f>AVERAGE(AB11:AB33)</f>
        <v>0</v>
      </c>
      <c r="AC36" s="128"/>
      <c r="AD36" s="127" t="e">
        <f>AVERAGE(AD11:AD33)</f>
        <v>#DIV/0!</v>
      </c>
      <c r="AE36" s="129"/>
      <c r="AF36" s="128"/>
      <c r="AG36" s="127">
        <f>AVERAGE(AG11:AG33)</f>
        <v>0</v>
      </c>
      <c r="AH36" s="127" t="e">
        <f>AVERAGE(AH11:AH33)</f>
        <v>#DIV/0!</v>
      </c>
    </row>
    <row r="37" spans="1:34" ht="12.75">
      <c r="A37" s="112"/>
      <c r="B37" s="116"/>
      <c r="C37" s="116"/>
      <c r="D37" s="131"/>
      <c r="E37" s="13"/>
      <c r="F37" s="132">
        <f>F36/F10</f>
        <v>0.6836956521739129</v>
      </c>
      <c r="G37" s="133"/>
      <c r="H37" s="134"/>
      <c r="I37" s="132">
        <f>I36/F10</f>
        <v>0.571304347826087</v>
      </c>
      <c r="J37" s="133"/>
      <c r="K37" s="135">
        <f>K36/F10</f>
        <v>0.5994021739130435</v>
      </c>
      <c r="L37" s="134"/>
      <c r="M37" s="136">
        <f>M36/F10</f>
        <v>0.4252173913043478</v>
      </c>
      <c r="N37" s="137"/>
      <c r="O37" s="134"/>
      <c r="P37" s="137"/>
      <c r="Q37" s="132">
        <f>Q36/Q10</f>
        <v>0.45608695652173914</v>
      </c>
      <c r="R37" s="133"/>
      <c r="S37" s="132">
        <f>S36/S10</f>
        <v>0.44836956521739135</v>
      </c>
      <c r="T37" s="134"/>
      <c r="U37" s="132" t="e">
        <f>U36/F10</f>
        <v>#DIV/0!</v>
      </c>
      <c r="V37" s="133"/>
      <c r="W37" s="133"/>
      <c r="X37" s="132" t="e">
        <f>X36/X10</f>
        <v>#DIV/0!</v>
      </c>
      <c r="Y37" s="133"/>
      <c r="Z37" s="136" t="e">
        <f>Z36/F10</f>
        <v>#DIV/0!</v>
      </c>
      <c r="AA37" s="137"/>
      <c r="AB37" s="136">
        <f>AB36/H10</f>
        <v>0</v>
      </c>
      <c r="AC37" s="137"/>
      <c r="AD37" s="132" t="e">
        <f>AD36/F10</f>
        <v>#DIV/0!</v>
      </c>
      <c r="AE37" s="134"/>
      <c r="AF37" s="137"/>
      <c r="AG37" s="132">
        <f>AG36/AG10</f>
        <v>0</v>
      </c>
      <c r="AH37" s="132" t="e">
        <f>AH36/AH10</f>
        <v>#DIV/0!</v>
      </c>
    </row>
    <row r="38" spans="1:34" ht="12.75">
      <c r="A38" s="112"/>
      <c r="B38" s="15"/>
      <c r="C38" s="15"/>
      <c r="D38" s="113"/>
      <c r="E38" s="13"/>
      <c r="F38" s="138"/>
      <c r="G38" s="138"/>
      <c r="H38" s="15"/>
      <c r="I38" s="139"/>
      <c r="J38" s="138"/>
      <c r="K38" s="140"/>
      <c r="L38" s="15"/>
      <c r="M38" s="15"/>
      <c r="N38" s="15"/>
      <c r="O38" s="15"/>
      <c r="P38" s="15"/>
      <c r="Q38" s="139"/>
      <c r="R38" s="15"/>
      <c r="S38" s="139"/>
      <c r="T38" s="141"/>
      <c r="U38" s="138"/>
      <c r="V38" s="138"/>
      <c r="W38" s="138"/>
      <c r="X38" s="138"/>
      <c r="Y38" s="138"/>
      <c r="Z38" s="142"/>
      <c r="AA38" s="15"/>
      <c r="AB38" s="142"/>
      <c r="AC38" s="15"/>
      <c r="AD38" s="142"/>
      <c r="AE38" s="15"/>
      <c r="AF38" s="15"/>
      <c r="AG38" s="138"/>
      <c r="AH38" s="138"/>
    </row>
    <row r="39" spans="1:34" ht="12.75">
      <c r="A39" s="112"/>
      <c r="B39" s="143" t="s">
        <v>88</v>
      </c>
      <c r="C39" s="143"/>
      <c r="D39" s="144"/>
      <c r="E39" s="13"/>
      <c r="F39" s="139">
        <f>COUNTIF(F11:F33,"&gt;=40")</f>
        <v>21</v>
      </c>
      <c r="G39" s="138"/>
      <c r="H39" s="15"/>
      <c r="I39" s="139">
        <f>COUNTIF(I11:I33,"&gt;=40")</f>
        <v>18</v>
      </c>
      <c r="J39" s="138"/>
      <c r="K39" s="140">
        <f>COUNTIF(K11:K33,"&gt;=40")</f>
        <v>20</v>
      </c>
      <c r="L39" s="15"/>
      <c r="M39" s="139">
        <f>COUNTIF(M11:M33,"&gt;=40")</f>
        <v>13</v>
      </c>
      <c r="N39" s="138"/>
      <c r="O39" s="15"/>
      <c r="P39" s="15"/>
      <c r="Q39" s="139">
        <f>COUNTIF(Q11:Q33,"&gt;=40")</f>
        <v>16</v>
      </c>
      <c r="R39" s="138"/>
      <c r="S39" s="139">
        <f>COUNTIF(S11:S33,"&gt;=40")</f>
        <v>18</v>
      </c>
      <c r="T39" s="15"/>
      <c r="U39" s="139">
        <f>COUNTIF(U11:U33,"&gt;=40")</f>
        <v>0</v>
      </c>
      <c r="V39" s="138"/>
      <c r="W39" s="138"/>
      <c r="X39" s="139">
        <f>COUNTIF(X11:X33,"&gt;=40")</f>
        <v>0</v>
      </c>
      <c r="Y39" s="138"/>
      <c r="Z39" s="142">
        <f>COUNTIF(Z11:Z33,"&gt;=40")</f>
        <v>0</v>
      </c>
      <c r="AA39" s="15"/>
      <c r="AB39" s="142">
        <f>COUNTIF(AB11:AB33,"&gt;=40")</f>
        <v>0</v>
      </c>
      <c r="AC39" s="15"/>
      <c r="AD39" s="142">
        <f>COUNTIF(AD11:AD33,"&gt;=40")</f>
        <v>0</v>
      </c>
      <c r="AE39" s="15"/>
      <c r="AF39" s="15"/>
      <c r="AG39" s="139">
        <f>COUNTIF(AG11:AG33,"&gt;=40")</f>
        <v>0</v>
      </c>
      <c r="AH39" s="139">
        <f>COUNTIF(AH11:AH33,"&gt;=40")</f>
        <v>0</v>
      </c>
    </row>
    <row r="40" spans="1:34" ht="12.75">
      <c r="A40" s="112"/>
      <c r="B40" s="143" t="s">
        <v>89</v>
      </c>
      <c r="C40" s="143"/>
      <c r="D40" s="144"/>
      <c r="E40" s="13"/>
      <c r="F40" s="139">
        <f>COUNTIF(F11:F33,"&gt;=30")</f>
        <v>21</v>
      </c>
      <c r="G40" s="138"/>
      <c r="H40" s="15"/>
      <c r="I40" s="139">
        <f>COUNTIF(I11:I33,"&gt;=30")</f>
        <v>22</v>
      </c>
      <c r="J40" s="138"/>
      <c r="K40" s="140">
        <f>COUNTIF(K11:K33,"&gt;=30")</f>
        <v>22</v>
      </c>
      <c r="L40" s="15"/>
      <c r="M40" s="139">
        <f>COUNTIF(M11:M33,"&gt;=30")</f>
        <v>17</v>
      </c>
      <c r="N40" s="138"/>
      <c r="O40" s="15"/>
      <c r="P40" s="15"/>
      <c r="Q40" s="139">
        <f>COUNTIF(Q11:Q33,"&gt;=30")</f>
        <v>21</v>
      </c>
      <c r="R40" s="138"/>
      <c r="S40" s="139">
        <f>COUNTIF(S11:S33,"&gt;=30")</f>
        <v>20</v>
      </c>
      <c r="T40" s="15"/>
      <c r="U40" s="139">
        <f>COUNTIF(U11:U33,"&gt;=30")</f>
        <v>0</v>
      </c>
      <c r="V40" s="138"/>
      <c r="W40" s="138"/>
      <c r="X40" s="139">
        <f>COUNTIF(X11:X33,"&gt;=30")</f>
        <v>0</v>
      </c>
      <c r="Y40" s="138"/>
      <c r="Z40" s="142">
        <f>COUNTIF(Z11:Z33,"&gt;=30")</f>
        <v>0</v>
      </c>
      <c r="AA40" s="15"/>
      <c r="AB40" s="142">
        <f>COUNTIF(AB11:AB33,"&gt;=30")</f>
        <v>0</v>
      </c>
      <c r="AC40" s="15"/>
      <c r="AD40" s="142">
        <f>COUNTIF(AD11:AD33,"&gt;=30")</f>
        <v>0</v>
      </c>
      <c r="AE40" s="15"/>
      <c r="AF40" s="15"/>
      <c r="AG40" s="139">
        <f>COUNTIF(AG11:AG33,"&gt;=30")</f>
        <v>0</v>
      </c>
      <c r="AH40" s="139">
        <f>COUNTIF(AH11:AH33,"&gt;=30")</f>
        <v>0</v>
      </c>
    </row>
    <row r="41" spans="1:34" ht="12.75">
      <c r="A41" s="112"/>
      <c r="B41" s="143" t="s">
        <v>90</v>
      </c>
      <c r="C41" s="143"/>
      <c r="D41" s="144"/>
      <c r="E41" s="15"/>
      <c r="F41" s="145">
        <f>MAX(F11:F33)</f>
        <v>94.5</v>
      </c>
      <c r="G41" s="146"/>
      <c r="H41" s="15"/>
      <c r="I41" s="145">
        <f>MAX(I11:I33)</f>
        <v>92</v>
      </c>
      <c r="J41" s="146"/>
      <c r="K41" s="140">
        <f>MAX(K11:K33)</f>
        <v>92.625</v>
      </c>
      <c r="L41" s="15"/>
      <c r="M41" s="145">
        <f>MAX(M11:M33)</f>
        <v>72</v>
      </c>
      <c r="N41" s="146"/>
      <c r="O41" s="15"/>
      <c r="P41" s="15"/>
      <c r="Q41" s="145">
        <f>MAX(Q11:Q33)</f>
        <v>66</v>
      </c>
      <c r="R41" s="146"/>
      <c r="S41" s="145">
        <f>MAX(S11:S33)</f>
        <v>67.5</v>
      </c>
      <c r="T41" s="15"/>
      <c r="U41" s="145">
        <f>MAX(U11:U33)</f>
        <v>0</v>
      </c>
      <c r="V41" s="146"/>
      <c r="W41" s="146"/>
      <c r="X41" s="145">
        <f>MAX(X11:X33)</f>
        <v>0</v>
      </c>
      <c r="Y41" s="146"/>
      <c r="Z41" s="147">
        <f>MAX(Z11:Z33)</f>
        <v>0</v>
      </c>
      <c r="AA41" s="141"/>
      <c r="AB41" s="147">
        <f>MAX(AB11:AB33)</f>
        <v>0</v>
      </c>
      <c r="AC41" s="141"/>
      <c r="AD41" s="147">
        <f>MAX(AD11:AD33)</f>
        <v>0</v>
      </c>
      <c r="AE41" s="15"/>
      <c r="AF41" s="15"/>
      <c r="AG41" s="145">
        <f>MAX(AG11:AG33)</f>
        <v>0</v>
      </c>
      <c r="AH41" s="145">
        <f>MAX(AH11:AH33)</f>
        <v>0</v>
      </c>
    </row>
    <row r="42" spans="1:34" ht="12.75">
      <c r="A42" s="112"/>
      <c r="B42" s="143" t="s">
        <v>91</v>
      </c>
      <c r="C42" s="143"/>
      <c r="D42" s="144"/>
      <c r="E42" s="15"/>
      <c r="F42" s="145">
        <f>MIN(F11:F33)</f>
        <v>0</v>
      </c>
      <c r="G42" s="146"/>
      <c r="H42" s="15"/>
      <c r="I42" s="145">
        <f>MIN(I11:I33)</f>
        <v>28.000000000000004</v>
      </c>
      <c r="J42" s="146"/>
      <c r="K42" s="140">
        <f>MIN(K11:K33)</f>
        <v>28.75</v>
      </c>
      <c r="L42" s="15"/>
      <c r="M42" s="145">
        <f>MIN(M11:M33)</f>
        <v>20</v>
      </c>
      <c r="N42" s="146"/>
      <c r="O42" s="15"/>
      <c r="P42" s="15"/>
      <c r="Q42" s="145">
        <f>MIN(Q11:Q33)</f>
        <v>16</v>
      </c>
      <c r="R42" s="146"/>
      <c r="S42" s="145">
        <f>MIN(S11:S33)</f>
        <v>17</v>
      </c>
      <c r="T42" s="15"/>
      <c r="U42" s="145">
        <f>MIN(U11:U33)</f>
        <v>0</v>
      </c>
      <c r="V42" s="146"/>
      <c r="W42" s="146"/>
      <c r="X42" s="145">
        <f>MIN(X11:X33)</f>
        <v>0</v>
      </c>
      <c r="Y42" s="146"/>
      <c r="Z42" s="147">
        <f>MIN(Z11:Z33)</f>
        <v>0</v>
      </c>
      <c r="AA42" s="141"/>
      <c r="AB42" s="147">
        <f>MIN(AB11:AB33)</f>
        <v>0</v>
      </c>
      <c r="AC42" s="141"/>
      <c r="AD42" s="147">
        <f>MIN(AD11:AD33)</f>
        <v>0</v>
      </c>
      <c r="AE42" s="15"/>
      <c r="AF42" s="15"/>
      <c r="AG42" s="145">
        <f>MIN(AG11:AG33)</f>
        <v>0</v>
      </c>
      <c r="AH42" s="145">
        <f>MIN(AH11:AH33)</f>
        <v>0</v>
      </c>
    </row>
    <row r="43" spans="1:34" ht="12.75">
      <c r="A43" s="112"/>
      <c r="B43" s="15"/>
      <c r="C43" s="15"/>
      <c r="D43" s="113"/>
      <c r="E43" s="15"/>
      <c r="F43" s="15"/>
      <c r="G43" s="15"/>
      <c r="H43" s="15"/>
      <c r="I43" s="142"/>
      <c r="J43" s="15"/>
      <c r="K43" s="140"/>
      <c r="L43" s="15"/>
      <c r="M43" s="138"/>
      <c r="N43" s="138"/>
      <c r="O43" s="15"/>
      <c r="P43" s="15"/>
      <c r="Q43" s="142"/>
      <c r="R43" s="15"/>
      <c r="S43" s="142"/>
      <c r="T43" s="15"/>
      <c r="U43" s="15"/>
      <c r="V43" s="15"/>
      <c r="W43" s="15"/>
      <c r="X43" s="15"/>
      <c r="Y43" s="15"/>
      <c r="Z43" s="142"/>
      <c r="AA43" s="15"/>
      <c r="AB43" s="142"/>
      <c r="AC43" s="15"/>
      <c r="AD43" s="142"/>
      <c r="AE43" s="15"/>
      <c r="AF43" s="15"/>
      <c r="AG43" s="15"/>
      <c r="AH43" s="15"/>
    </row>
    <row r="44" spans="1:34" ht="15">
      <c r="A44" s="112"/>
      <c r="B44" s="148" t="s">
        <v>92</v>
      </c>
      <c r="C44" s="149" t="s">
        <v>93</v>
      </c>
      <c r="D44" s="150">
        <v>1</v>
      </c>
      <c r="E44" s="15"/>
      <c r="F44" s="139">
        <f>COUNTIF(F$11:F$33,"&lt;30")</f>
        <v>2</v>
      </c>
      <c r="G44" s="138"/>
      <c r="H44" s="15"/>
      <c r="I44" s="139">
        <f>COUNTIF(I$11:I$33,"&lt;30")</f>
        <v>1</v>
      </c>
      <c r="J44" s="138"/>
      <c r="K44" s="140">
        <f>COUNTIF(K$11:K$33,"&lt;30")</f>
        <v>1</v>
      </c>
      <c r="L44" s="15"/>
      <c r="M44" s="139">
        <f>COUNTIF(M$11:M$33,"&lt;30")</f>
        <v>6</v>
      </c>
      <c r="N44" s="138"/>
      <c r="O44" s="15"/>
      <c r="P44" s="15"/>
      <c r="Q44" s="139">
        <f>COUNTIF(Q$11:Q$33,"&lt;30")</f>
        <v>2</v>
      </c>
      <c r="R44" s="138"/>
      <c r="S44" s="139">
        <f>COUNTIF(S$11:S$33,"&lt;30")</f>
        <v>3</v>
      </c>
      <c r="T44" s="15"/>
      <c r="U44" s="139">
        <f>COUNTIF(U$11:U$33,"&lt;30")</f>
        <v>0</v>
      </c>
      <c r="V44" s="138"/>
      <c r="W44" s="138"/>
      <c r="X44" s="139">
        <f>COUNTIF(X$11:X$33,"&lt;30")</f>
        <v>0</v>
      </c>
      <c r="Y44" s="138"/>
      <c r="Z44" s="142">
        <f>COUNTIF(Z$11:Z$33,"&lt;30")</f>
        <v>0</v>
      </c>
      <c r="AA44" s="15"/>
      <c r="AB44" s="142">
        <f>COUNTIF(AB$11:AB$33,"&lt;30")</f>
        <v>23</v>
      </c>
      <c r="AC44" s="15"/>
      <c r="AD44" s="142">
        <f>COUNTIF(AD$11:AD$33,"&lt;30")</f>
        <v>0</v>
      </c>
      <c r="AE44" s="15"/>
      <c r="AF44" s="15"/>
      <c r="AG44" s="139">
        <f>COUNTIF(AG$11:AG$33,"&lt;30")</f>
        <v>23</v>
      </c>
      <c r="AH44" s="139">
        <f>COUNTIF(AH$11:AH$33,"&lt;30")</f>
        <v>0</v>
      </c>
    </row>
    <row r="45" spans="1:34" ht="15">
      <c r="A45" s="112"/>
      <c r="B45" s="148"/>
      <c r="C45" s="149" t="s">
        <v>94</v>
      </c>
      <c r="D45" s="150">
        <v>2</v>
      </c>
      <c r="E45" s="15"/>
      <c r="F45" s="139">
        <f>_xlfn.COUNTIFS(F$11:F$33,"&gt;=30",F$11:F$33,"&lt;40")</f>
        <v>0</v>
      </c>
      <c r="G45" s="138"/>
      <c r="H45" s="15"/>
      <c r="I45" s="139">
        <f>_xlfn.COUNTIFS(I$11:I$33,"&gt;=30",I$11:I$33,"&lt;40")</f>
        <v>4</v>
      </c>
      <c r="J45" s="138"/>
      <c r="K45" s="140">
        <f>_xlfn.COUNTIFS(K$11:K$33,"&gt;=30",K$11:K$33,"&lt;40")</f>
        <v>2</v>
      </c>
      <c r="L45" s="15"/>
      <c r="M45" s="139">
        <f>_xlfn.COUNTIFS(M$11:M$33,"&gt;=30",M$11:M$33,"&lt;40")</f>
        <v>4</v>
      </c>
      <c r="N45" s="138"/>
      <c r="O45" s="15"/>
      <c r="P45" s="15"/>
      <c r="Q45" s="139">
        <f>_xlfn.COUNTIFS(Q$11:Q$33,"&gt;=30",Q$11:Q$33,"&lt;40")</f>
        <v>5</v>
      </c>
      <c r="R45" s="138"/>
      <c r="S45" s="139">
        <f>_xlfn.COUNTIFS(S$11:S$33,"&gt;=30",S$11:S$33,"&lt;40")</f>
        <v>2</v>
      </c>
      <c r="T45" s="15"/>
      <c r="U45" s="139">
        <f>_xlfn.COUNTIFS(U$11:U$33,"&gt;=30",U$11:U$33,"&lt;40")</f>
        <v>0</v>
      </c>
      <c r="V45" s="138"/>
      <c r="W45" s="138"/>
      <c r="X45" s="139">
        <f>_xlfn.COUNTIFS(X$11:X$33,"&gt;=30",X$11:X$33,"&lt;40")</f>
        <v>0</v>
      </c>
      <c r="Y45" s="138"/>
      <c r="Z45" s="142">
        <f>_xlfn.COUNTIFS(Z$11:Z$33,"&gt;=30",Z$11:Z$33,"&lt;40")</f>
        <v>0</v>
      </c>
      <c r="AA45" s="15"/>
      <c r="AB45" s="142">
        <f>_xlfn.COUNTIFS(AB$11:AB$33,"&gt;=30",AB$11:AB$33,"&lt;40")</f>
        <v>0</v>
      </c>
      <c r="AC45" s="15"/>
      <c r="AD45" s="142">
        <f>_xlfn.COUNTIFS(AD$11:AD$33,"&gt;=30",AD$11:AD$33,"&lt;40")</f>
        <v>0</v>
      </c>
      <c r="AE45" s="15"/>
      <c r="AF45" s="15"/>
      <c r="AG45" s="139">
        <f>_xlfn.COUNTIFS(AG$11:AG$33,"&gt;=30",AG$11:AG$33,"&lt;40")</f>
        <v>0</v>
      </c>
      <c r="AH45" s="139">
        <f>_xlfn.COUNTIFS(AH$11:AH$33,"&gt;=30",AH$11:AH$33,"&lt;40")</f>
        <v>0</v>
      </c>
    </row>
    <row r="46" spans="1:34" ht="15">
      <c r="A46" s="112"/>
      <c r="B46" s="148"/>
      <c r="C46" s="149" t="s">
        <v>95</v>
      </c>
      <c r="D46" s="150">
        <v>3</v>
      </c>
      <c r="E46" s="15"/>
      <c r="F46" s="139">
        <f>_xlfn.COUNTIFS(F$11:F$33,"&gt;=40",F$11:F$33,"&lt;50")</f>
        <v>0</v>
      </c>
      <c r="G46" s="138"/>
      <c r="H46" s="15"/>
      <c r="I46" s="139">
        <f>_xlfn.COUNTIFS(I$11:I$33,"&gt;=40",I$11:I$33,"&lt;50")</f>
        <v>2</v>
      </c>
      <c r="J46" s="138"/>
      <c r="K46" s="140">
        <f>_xlfn.COUNTIFS(K$11:K$33,"&gt;=40",K$11:K$33,"&lt;50")</f>
        <v>5</v>
      </c>
      <c r="L46" s="15"/>
      <c r="M46" s="139">
        <f>_xlfn.COUNTIFS(M$11:M$33,"&gt;=40",M$11:M$33,"&lt;50")</f>
        <v>6</v>
      </c>
      <c r="N46" s="138"/>
      <c r="O46" s="15"/>
      <c r="P46" s="15"/>
      <c r="Q46" s="139">
        <f>_xlfn.COUNTIFS(Q$11:Q$33,"&gt;=40",Q$11:Q$33,"&lt;50")</f>
        <v>7</v>
      </c>
      <c r="R46" s="138"/>
      <c r="S46" s="139">
        <f>_xlfn.COUNTIFS(S$11:S$33,"&gt;=40",S$11:S$33,"&lt;50")</f>
        <v>10</v>
      </c>
      <c r="T46" s="15"/>
      <c r="U46" s="139">
        <f>_xlfn.COUNTIFS(U$11:U$33,"&gt;=40",U$11:U$33,"&lt;50")</f>
        <v>0</v>
      </c>
      <c r="V46" s="138"/>
      <c r="W46" s="138"/>
      <c r="X46" s="139">
        <f>_xlfn.COUNTIFS(X$11:X$33,"&gt;=40",X$11:X$33,"&lt;50")</f>
        <v>0</v>
      </c>
      <c r="Y46" s="138"/>
      <c r="Z46" s="142">
        <f>_xlfn.COUNTIFS(Z$11:Z$33,"&gt;=40",Z$11:Z$33,"&lt;50")</f>
        <v>0</v>
      </c>
      <c r="AA46" s="15"/>
      <c r="AB46" s="142">
        <f>_xlfn.COUNTIFS(AB$11:AB$33,"&gt;=40",AB$11:AB$33,"&lt;50")</f>
        <v>0</v>
      </c>
      <c r="AC46" s="15"/>
      <c r="AD46" s="142">
        <f>_xlfn.COUNTIFS(AD$11:AD$33,"&gt;=40",AD$11:AD$33,"&lt;50")</f>
        <v>0</v>
      </c>
      <c r="AE46" s="15"/>
      <c r="AF46" s="15"/>
      <c r="AG46" s="139">
        <f>_xlfn.COUNTIFS(AG$11:AG$33,"&gt;=40",AG$11:AG$33,"&lt;50")</f>
        <v>0</v>
      </c>
      <c r="AH46" s="139">
        <f>_xlfn.COUNTIFS(AH$11:AH$33,"&gt;=40",AH$11:AH$33,"&lt;50")</f>
        <v>0</v>
      </c>
    </row>
    <row r="47" spans="1:34" ht="15">
      <c r="A47" s="112"/>
      <c r="B47" s="148"/>
      <c r="C47" s="149" t="s">
        <v>96</v>
      </c>
      <c r="D47" s="150">
        <v>4</v>
      </c>
      <c r="E47" s="15"/>
      <c r="F47" s="139">
        <f>_xlfn.COUNTIFS(F$11:F$33,"&gt;=50",F$11:F$33,"&lt;60")</f>
        <v>1</v>
      </c>
      <c r="G47" s="138"/>
      <c r="H47" s="15"/>
      <c r="I47" s="139">
        <f>_xlfn.COUNTIFS(I$11:I$33,"&gt;=50",I$11:I$33,"&lt;60")</f>
        <v>5</v>
      </c>
      <c r="J47" s="138"/>
      <c r="K47" s="140">
        <f>_xlfn.COUNTIFS(K$11:K$33,"&gt;=50",K$11:K$33,"&lt;60")</f>
        <v>4</v>
      </c>
      <c r="L47" s="15"/>
      <c r="M47" s="139">
        <f>_xlfn.COUNTIFS(M$11:M$33,"&gt;=50",M$11:M$33,"&lt;60")</f>
        <v>4</v>
      </c>
      <c r="N47" s="138"/>
      <c r="O47" s="15"/>
      <c r="P47" s="15"/>
      <c r="Q47" s="139">
        <f>_xlfn.COUNTIFS(Q$11:Q$33,"&gt;=50",Q$11:Q$33,"&lt;60")</f>
        <v>7</v>
      </c>
      <c r="R47" s="138"/>
      <c r="S47" s="139">
        <f>_xlfn.COUNTIFS(S$11:S$33,"&gt;=50",S$11:S$33,"&lt;60")</f>
        <v>7</v>
      </c>
      <c r="T47" s="15"/>
      <c r="U47" s="139">
        <f>_xlfn.COUNTIFS(U$11:U$33,"&gt;=50",U$11:U$33,"&lt;60")</f>
        <v>0</v>
      </c>
      <c r="V47" s="138"/>
      <c r="W47" s="138"/>
      <c r="X47" s="139">
        <f>_xlfn.COUNTIFS(X$11:X$33,"&gt;=50",X$11:X$33,"&lt;60")</f>
        <v>0</v>
      </c>
      <c r="Y47" s="138"/>
      <c r="Z47" s="142">
        <f>_xlfn.COUNTIFS(Z$11:Z$33,"&gt;=50",Z$11:Z$33,"&lt;60")</f>
        <v>0</v>
      </c>
      <c r="AA47" s="15"/>
      <c r="AB47" s="142">
        <f>_xlfn.COUNTIFS(AB$11:AB$33,"&gt;=50",AB$11:AB$33,"&lt;60")</f>
        <v>0</v>
      </c>
      <c r="AC47" s="15"/>
      <c r="AD47" s="142">
        <f>_xlfn.COUNTIFS(AD$11:AD$33,"&gt;=50",AD$11:AD$33,"&lt;60")</f>
        <v>0</v>
      </c>
      <c r="AE47" s="15"/>
      <c r="AF47" s="15"/>
      <c r="AG47" s="139">
        <f>_xlfn.COUNTIFS(AG$11:AG$33,"&gt;=50",AG$11:AG$33,"&lt;60")</f>
        <v>0</v>
      </c>
      <c r="AH47" s="139">
        <f>_xlfn.COUNTIFS(AH$11:AH$33,"&gt;=50",AH$11:AH$33,"&lt;60")</f>
        <v>0</v>
      </c>
    </row>
    <row r="48" spans="1:34" ht="15">
      <c r="A48" s="112"/>
      <c r="B48" s="148"/>
      <c r="C48" s="149" t="s">
        <v>97</v>
      </c>
      <c r="D48" s="150">
        <v>5</v>
      </c>
      <c r="E48" s="15"/>
      <c r="F48" s="139">
        <f>_xlfn.COUNTIFS(F$11:F$33,"&gt;=60",F$11:F$33,"&lt;70")</f>
        <v>7</v>
      </c>
      <c r="G48" s="138"/>
      <c r="H48" s="15"/>
      <c r="I48" s="139">
        <f>_xlfn.COUNTIFS(I$11:I$33,"&gt;=60",I$11:I$33,"&lt;70")</f>
        <v>4</v>
      </c>
      <c r="J48" s="138"/>
      <c r="K48" s="140">
        <f>_xlfn.COUNTIFS(K$11:K$33,"&gt;=60",K$11:K$33,"&lt;70")</f>
        <v>4</v>
      </c>
      <c r="L48" s="15"/>
      <c r="M48" s="139">
        <f>_xlfn.COUNTIFS(M$11:M$33,"&gt;=60",M$11:M$33,"&lt;70")</f>
        <v>2</v>
      </c>
      <c r="N48" s="138"/>
      <c r="O48" s="15"/>
      <c r="P48" s="15"/>
      <c r="Q48" s="139">
        <f>_xlfn.COUNTIFS(Q$11:Q$33,"&gt;=60",Q$11:Q$33,"&lt;70")</f>
        <v>2</v>
      </c>
      <c r="R48" s="138"/>
      <c r="S48" s="139">
        <f>_xlfn.COUNTIFS(S$11:S$33,"&gt;=60",S$11:S$33,"&lt;70")</f>
        <v>1</v>
      </c>
      <c r="T48" s="15"/>
      <c r="U48" s="139">
        <f>_xlfn.COUNTIFS(U$11:U$33,"&gt;=60",U$11:U$33,"&lt;70")</f>
        <v>0</v>
      </c>
      <c r="V48" s="138"/>
      <c r="W48" s="138"/>
      <c r="X48" s="139">
        <f>_xlfn.COUNTIFS(X$11:X$33,"&gt;=60",X$11:X$33,"&lt;70")</f>
        <v>0</v>
      </c>
      <c r="Y48" s="138"/>
      <c r="Z48" s="142">
        <f>_xlfn.COUNTIFS(Z$11:Z$33,"&gt;=60",Z$11:Z$33,"&lt;70")</f>
        <v>0</v>
      </c>
      <c r="AA48" s="15"/>
      <c r="AB48" s="142">
        <f>_xlfn.COUNTIFS(AB$11:AB$33,"&gt;=60",AB$11:AB$33,"&lt;70")</f>
        <v>0</v>
      </c>
      <c r="AC48" s="15"/>
      <c r="AD48" s="142">
        <f>_xlfn.COUNTIFS(AD$11:AD$33,"&gt;=60",AD$11:AD$33,"&lt;70")</f>
        <v>0</v>
      </c>
      <c r="AE48" s="15"/>
      <c r="AF48" s="15"/>
      <c r="AG48" s="139">
        <f>_xlfn.COUNTIFS(AG$11:AG$33,"&gt;=60",AG$11:AG$33,"&lt;70")</f>
        <v>0</v>
      </c>
      <c r="AH48" s="139">
        <f>_xlfn.COUNTIFS(AH$11:AH$33,"&gt;=60",AH$11:AH$33,"&lt;70")</f>
        <v>0</v>
      </c>
    </row>
    <row r="49" spans="1:34" ht="15">
      <c r="A49" s="112"/>
      <c r="B49" s="148"/>
      <c r="C49" s="149" t="s">
        <v>98</v>
      </c>
      <c r="D49" s="150">
        <v>6</v>
      </c>
      <c r="E49" s="15"/>
      <c r="F49" s="139">
        <f>_xlfn.COUNTIFS(F$11:F$33,"&gt;=70",F$11:F$33,"&lt;80")</f>
        <v>7</v>
      </c>
      <c r="G49" s="138"/>
      <c r="H49" s="15"/>
      <c r="I49" s="139">
        <f>_xlfn.COUNTIFS(I$11:I$33,"&gt;=70",I$11:I$33,"&lt;80")</f>
        <v>4</v>
      </c>
      <c r="J49" s="138"/>
      <c r="K49" s="140">
        <f>_xlfn.COUNTIFS(K$11:K$33,"&gt;=70",K$11:K$33,"&lt;80")</f>
        <v>4</v>
      </c>
      <c r="L49" s="15"/>
      <c r="M49" s="139">
        <f>_xlfn.COUNTIFS(M$11:M$33,"&gt;=70",M$11:M$33,"&lt;80")</f>
        <v>1</v>
      </c>
      <c r="N49" s="138"/>
      <c r="O49" s="15"/>
      <c r="P49" s="15"/>
      <c r="Q49" s="139">
        <f>_xlfn.COUNTIFS(Q$11:Q$33,"&gt;=70",Q$11:Q$33,"&lt;80")</f>
        <v>0</v>
      </c>
      <c r="R49" s="138"/>
      <c r="S49" s="139">
        <f>_xlfn.COUNTIFS(S$11:S$33,"&gt;=70",S$11:S$33,"&lt;80")</f>
        <v>0</v>
      </c>
      <c r="T49" s="15"/>
      <c r="U49" s="139">
        <f>_xlfn.COUNTIFS(U$11:U$33,"&gt;=70",U$11:U$33,"&lt;80")</f>
        <v>0</v>
      </c>
      <c r="V49" s="138"/>
      <c r="W49" s="138"/>
      <c r="X49" s="139">
        <f>_xlfn.COUNTIFS(X$11:X$33,"&gt;=70",X$11:X$33,"&lt;80")</f>
        <v>0</v>
      </c>
      <c r="Y49" s="138"/>
      <c r="Z49" s="142">
        <f>_xlfn.COUNTIFS(Z$11:Z$33,"&gt;=70",Z$11:Z$33,"&lt;80")</f>
        <v>0</v>
      </c>
      <c r="AA49" s="15"/>
      <c r="AB49" s="142">
        <f>_xlfn.COUNTIFS(AB$11:AB$33,"&gt;=70",AB$11:AB$33,"&lt;80")</f>
        <v>0</v>
      </c>
      <c r="AC49" s="15"/>
      <c r="AD49" s="142">
        <f>_xlfn.COUNTIFS(AD$11:AD$33,"&gt;=70",AD$11:AD$33,"&lt;80")</f>
        <v>0</v>
      </c>
      <c r="AE49" s="15"/>
      <c r="AF49" s="15"/>
      <c r="AG49" s="139">
        <f>_xlfn.COUNTIFS(AG$11:AG$33,"&gt;=70",AG$11:AG$33,"&lt;80")</f>
        <v>0</v>
      </c>
      <c r="AH49" s="139">
        <f>_xlfn.COUNTIFS(AH$11:AH$33,"&gt;=70",AH$11:AH$33,"&lt;80")</f>
        <v>0</v>
      </c>
    </row>
    <row r="50" spans="1:34" ht="15">
      <c r="A50" s="112"/>
      <c r="B50" s="148"/>
      <c r="C50" s="149" t="s">
        <v>99</v>
      </c>
      <c r="D50" s="150">
        <v>7</v>
      </c>
      <c r="E50" s="15"/>
      <c r="F50" s="139">
        <f>COUNTIF(F$11:F$33,"&gt;=80")</f>
        <v>6</v>
      </c>
      <c r="G50" s="138"/>
      <c r="H50" s="15"/>
      <c r="I50" s="139">
        <f>COUNTIF(I$11:I$33,"&gt;=80")</f>
        <v>3</v>
      </c>
      <c r="J50" s="138"/>
      <c r="K50" s="140">
        <f>COUNTIF(K$11:K$33,"&gt;=80")</f>
        <v>3</v>
      </c>
      <c r="L50" s="15"/>
      <c r="M50" s="139">
        <f>COUNTIF(M$11:M$33,"&gt;=80")</f>
        <v>0</v>
      </c>
      <c r="N50" s="138"/>
      <c r="O50" s="15"/>
      <c r="P50" s="15"/>
      <c r="Q50" s="139">
        <f>COUNTIF(Q$11:Q$33,"&gt;=80")</f>
        <v>0</v>
      </c>
      <c r="R50" s="138"/>
      <c r="S50" s="139">
        <f>COUNTIF(S$11:S$33,"&gt;=80")</f>
        <v>0</v>
      </c>
      <c r="T50" s="15"/>
      <c r="U50" s="139">
        <f>COUNTIF(U$11:U$33,"&gt;=80")</f>
        <v>0</v>
      </c>
      <c r="V50" s="138"/>
      <c r="W50" s="138"/>
      <c r="X50" s="139">
        <f>COUNTIF(X$11:X$33,"&gt;=80")</f>
        <v>0</v>
      </c>
      <c r="Y50" s="138"/>
      <c r="Z50" s="142">
        <f>COUNTIF(Z$11:Z$33,"&gt;=80")</f>
        <v>0</v>
      </c>
      <c r="AA50" s="15"/>
      <c r="AB50" s="142">
        <f>COUNTIF(AB$11:AB$33,"&gt;=80")</f>
        <v>0</v>
      </c>
      <c r="AC50" s="15"/>
      <c r="AD50" s="142">
        <f>COUNTIF(AD$11:AD$33,"&gt;=80")</f>
        <v>0</v>
      </c>
      <c r="AE50" s="15"/>
      <c r="AF50" s="15"/>
      <c r="AG50" s="139">
        <f>COUNTIF(AG$11:AG$33,"&gt;=80")</f>
        <v>0</v>
      </c>
      <c r="AH50" s="139">
        <f>COUNTIF(AH$11:AH$33,"&gt;=80")</f>
        <v>0</v>
      </c>
    </row>
  </sheetData>
  <sheetProtection selectLockedCells="1" selectUnlockedCells="1"/>
  <autoFilter ref="E9:AH37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35:C37"/>
    <mergeCell ref="B39:C39"/>
    <mergeCell ref="B40:C40"/>
    <mergeCell ref="B41:C41"/>
    <mergeCell ref="B42:C42"/>
    <mergeCell ref="B44:B50"/>
  </mergeCells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zoomScale="65" zoomScaleNormal="65" workbookViewId="0" topLeftCell="A1">
      <selection activeCell="S27" sqref="S27"/>
    </sheetView>
  </sheetViews>
  <sheetFormatPr defaultColWidth="8.00390625" defaultRowHeight="12.75"/>
  <cols>
    <col min="1" max="3" width="8.57421875" style="0" customWidth="1"/>
    <col min="4" max="5" width="6.7109375" style="0" customWidth="1"/>
    <col min="6" max="6" width="6.00390625" style="0" customWidth="1"/>
    <col min="7" max="7" width="6.57421875" style="0" customWidth="1"/>
    <col min="8" max="8" width="7.28125" style="0" customWidth="1"/>
    <col min="9" max="9" width="6.421875" style="0" customWidth="1"/>
    <col min="10" max="10" width="6.7109375" style="0" customWidth="1"/>
    <col min="11" max="11" width="7.57421875" style="0" customWidth="1"/>
    <col min="12" max="12" width="5.8515625" style="0" customWidth="1"/>
    <col min="13" max="13" width="8.00390625" style="0" customWidth="1"/>
    <col min="14" max="14" width="6.140625" style="0" customWidth="1"/>
    <col min="15" max="16" width="7.57421875" style="0" customWidth="1"/>
    <col min="17" max="18" width="5.8515625" style="0" customWidth="1"/>
    <col min="19" max="19" width="8.00390625" style="0" customWidth="1"/>
    <col min="20" max="20" width="5.8515625" style="0" customWidth="1"/>
    <col min="21" max="21" width="7.00390625" style="0" customWidth="1"/>
    <col min="22" max="22" width="6.57421875" style="0" customWidth="1"/>
    <col min="23" max="23" width="5.7109375" style="0" customWidth="1"/>
    <col min="24" max="24" width="6.57421875" style="0" customWidth="1"/>
    <col min="25" max="25" width="7.140625" style="0" customWidth="1"/>
    <col min="26" max="27" width="8.00390625" style="0" customWidth="1"/>
    <col min="28" max="28" width="8.421875" style="0" customWidth="1"/>
    <col min="29" max="29" width="8.00390625" style="0" customWidth="1"/>
    <col min="30" max="30" width="8.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8.00390625" style="0" customWidth="1"/>
    <col min="35" max="16384" width="8.57421875" style="0" customWidth="1"/>
  </cols>
  <sheetData>
    <row r="1" spans="1:34" ht="51.75" customHeigh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3.25">
      <c r="A3" s="3"/>
      <c r="B3" s="5" t="s">
        <v>1</v>
      </c>
      <c r="C3" s="6" t="s">
        <v>2</v>
      </c>
      <c r="D3" s="6"/>
      <c r="E3" s="6"/>
      <c r="F3" s="6"/>
      <c r="G3" s="6"/>
      <c r="H3" s="6"/>
      <c r="I3" s="6"/>
      <c r="J3" s="6"/>
      <c r="K3" s="9"/>
      <c r="L3" s="8" t="s">
        <v>3</v>
      </c>
      <c r="M3" s="9"/>
      <c r="N3" s="10" t="s">
        <v>101</v>
      </c>
      <c r="O3" s="11"/>
      <c r="P3" s="12"/>
      <c r="Q3" s="9"/>
      <c r="R3" s="9"/>
      <c r="S3" s="152"/>
      <c r="T3" s="14"/>
      <c r="U3" s="14"/>
      <c r="V3" s="14"/>
      <c r="W3" s="9"/>
      <c r="X3" s="9"/>
      <c r="Y3" s="9"/>
      <c r="Z3" s="8"/>
      <c r="AA3" s="8"/>
      <c r="AB3" s="8"/>
      <c r="AC3" s="8"/>
      <c r="AD3" s="153"/>
      <c r="AE3" s="9"/>
      <c r="AF3" s="9"/>
      <c r="AG3" s="9"/>
      <c r="AH3" s="9"/>
    </row>
    <row r="4" spans="1:34" ht="12.75">
      <c r="A4" s="152"/>
      <c r="B4" s="152"/>
      <c r="C4" s="153"/>
      <c r="D4" s="153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ht="1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154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4" ht="24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154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</row>
    <row r="8" spans="1:34" ht="15.75" customHeight="1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154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155"/>
      <c r="X8" s="156"/>
      <c r="Y8" s="157"/>
      <c r="Z8" s="30"/>
      <c r="AA8" s="46"/>
      <c r="AB8" s="46"/>
      <c r="AC8" s="46"/>
      <c r="AD8" s="31"/>
      <c r="AE8" s="24"/>
      <c r="AF8" s="24"/>
      <c r="AG8" s="42"/>
      <c r="AH8" s="32"/>
    </row>
    <row r="9" spans="1:34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154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</row>
    <row r="10" spans="1:34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63">
        <v>50</v>
      </c>
      <c r="I10" s="64">
        <v>100</v>
      </c>
      <c r="J10" s="65">
        <v>15</v>
      </c>
      <c r="K10" s="69">
        <v>100</v>
      </c>
      <c r="L10" s="60">
        <v>50</v>
      </c>
      <c r="M10" s="61">
        <v>100</v>
      </c>
      <c r="N10" s="62">
        <v>10</v>
      </c>
      <c r="O10" s="60">
        <v>75</v>
      </c>
      <c r="P10" s="67">
        <v>75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100</v>
      </c>
      <c r="AF10" s="67">
        <v>100</v>
      </c>
      <c r="AG10" s="74">
        <v>100</v>
      </c>
      <c r="AH10" s="75">
        <v>100</v>
      </c>
    </row>
    <row r="11" spans="1:34" ht="15.75">
      <c r="A11" s="158">
        <v>1</v>
      </c>
      <c r="B11" s="77" t="s">
        <v>102</v>
      </c>
      <c r="C11" s="77" t="s">
        <v>103</v>
      </c>
      <c r="D11" s="78"/>
      <c r="E11" s="79">
        <v>25</v>
      </c>
      <c r="F11" s="80">
        <f aca="true" t="shared" si="0" ref="F11:F42">(E11/$E$10*100)</f>
        <v>50</v>
      </c>
      <c r="G11" s="81">
        <f aca="true" t="shared" si="1" ref="G11:G42">(E11/$E$10*10)</f>
        <v>5</v>
      </c>
      <c r="H11" s="79">
        <v>36</v>
      </c>
      <c r="I11" s="80">
        <f aca="true" t="shared" si="2" ref="I11:I42">(H11/$H$10*100)</f>
        <v>72</v>
      </c>
      <c r="J11" s="81">
        <f aca="true" t="shared" si="3" ref="J11:J42">(H11/$H$10*15)</f>
        <v>10.799999999999999</v>
      </c>
      <c r="K11" s="82">
        <f aca="true" t="shared" si="4" ref="K11:K37">ROUND(F11*0.25+I11*0.75,2)</f>
        <v>66.5</v>
      </c>
      <c r="L11" s="159">
        <v>23</v>
      </c>
      <c r="M11" s="84">
        <f aca="true" t="shared" si="5" ref="M11:M40">(L11/$L$10*100)</f>
        <v>46</v>
      </c>
      <c r="N11" s="85">
        <f aca="true" t="shared" si="6" ref="N11:N42">(L11/$L$10*10)</f>
        <v>4.6000000000000005</v>
      </c>
      <c r="O11" s="86">
        <v>53</v>
      </c>
      <c r="P11" s="87">
        <v>41</v>
      </c>
      <c r="Q11" s="88">
        <f aca="true" t="shared" si="7" ref="Q11:Q42">((O11+P11)/($O$10+$P$10)*100)</f>
        <v>62.66666666666667</v>
      </c>
      <c r="R11" s="89">
        <f aca="true" t="shared" si="8" ref="R11:R42">(O11+P11)/($O$10+$P$10)*30</f>
        <v>18.8</v>
      </c>
      <c r="S11" s="90">
        <f aca="true" t="shared" si="9" ref="S11:S42">ROUND((Q11*0.75+M11*0.25),2)</f>
        <v>58.5</v>
      </c>
      <c r="T11" s="86"/>
      <c r="U11" s="91" t="e">
        <f aca="true" t="shared" si="10" ref="U11:U42">(T11/$T$10*100)</f>
        <v>#DIV/0!</v>
      </c>
      <c r="V11" s="85" t="e">
        <f aca="true" t="shared" si="11" ref="V11:V42">(T11/$T$10*15)</f>
        <v>#DIV/0!</v>
      </c>
      <c r="W11" s="86"/>
      <c r="X11" s="92" t="e">
        <f aca="true" t="shared" si="12" ref="X11:X42">(W11/$W$10*100)</f>
        <v>#DIV/0!</v>
      </c>
      <c r="Y11" s="85" t="e">
        <f aca="true" t="shared" si="13" ref="Y11:Y42">(W11/$W$10*10)</f>
        <v>#DIV/0!</v>
      </c>
      <c r="Z11" s="90" t="e">
        <f aca="true" t="shared" si="14" ref="Z11:Z42">ROUND((U11*0.75+X11*0.25),2)</f>
        <v>#DIV/0!</v>
      </c>
      <c r="AA11" s="86"/>
      <c r="AB11" s="92">
        <f aca="true" t="shared" si="15" ref="AB11:AB42">(AA11/$AA$10*100)</f>
        <v>0</v>
      </c>
      <c r="AC11" s="93">
        <f aca="true" t="shared" si="16" ref="AC11:AC42">(AA11/$AA$10*10)</f>
        <v>0</v>
      </c>
      <c r="AD11" s="160" t="e">
        <f aca="true" t="shared" si="17" ref="AD11:AD42">G11+J11+N11+R11+V11+Y11+AC11</f>
        <v>#DIV/0!</v>
      </c>
      <c r="AE11" s="95"/>
      <c r="AF11" s="87"/>
      <c r="AG11" s="110">
        <f aca="true" t="shared" si="18" ref="AG11:AG42">ROUND((AE11+AF11)/($AE$10+$AF$10)*100,2)</f>
        <v>0</v>
      </c>
      <c r="AH11" s="97" t="e">
        <f aca="true" t="shared" si="19" ref="AH11:AH42">ROUND(AD11*0.25+AG11*0.75,2)</f>
        <v>#DIV/0!</v>
      </c>
    </row>
    <row r="12" spans="1:34" ht="15.75">
      <c r="A12" s="158">
        <f aca="true" t="shared" si="20" ref="A12:A42">A11+1</f>
        <v>2</v>
      </c>
      <c r="B12" s="77" t="s">
        <v>104</v>
      </c>
      <c r="C12" s="77" t="s">
        <v>105</v>
      </c>
      <c r="D12" s="78"/>
      <c r="E12" s="98">
        <v>17</v>
      </c>
      <c r="F12" s="99">
        <f t="shared" si="0"/>
        <v>34</v>
      </c>
      <c r="G12" s="100">
        <f t="shared" si="1"/>
        <v>3.4000000000000004</v>
      </c>
      <c r="H12" s="98">
        <v>18</v>
      </c>
      <c r="I12" s="99">
        <f t="shared" si="2"/>
        <v>36</v>
      </c>
      <c r="J12" s="100">
        <f t="shared" si="3"/>
        <v>5.3999999999999995</v>
      </c>
      <c r="K12" s="161">
        <f t="shared" si="4"/>
        <v>35.5</v>
      </c>
      <c r="L12" s="159">
        <v>23</v>
      </c>
      <c r="M12" s="99">
        <f t="shared" si="5"/>
        <v>46</v>
      </c>
      <c r="N12" s="100">
        <f t="shared" si="6"/>
        <v>4.6000000000000005</v>
      </c>
      <c r="O12" s="98">
        <v>40</v>
      </c>
      <c r="P12" s="101">
        <v>34</v>
      </c>
      <c r="Q12" s="102">
        <f t="shared" si="7"/>
        <v>49.333333333333336</v>
      </c>
      <c r="R12" s="103">
        <f t="shared" si="8"/>
        <v>14.8</v>
      </c>
      <c r="S12" s="106">
        <f t="shared" si="9"/>
        <v>48.5</v>
      </c>
      <c r="T12" s="98"/>
      <c r="U12" s="104" t="e">
        <f t="shared" si="10"/>
        <v>#DIV/0!</v>
      </c>
      <c r="V12" s="100" t="e">
        <f t="shared" si="11"/>
        <v>#DIV/0!</v>
      </c>
      <c r="W12" s="98"/>
      <c r="X12" s="105" t="e">
        <f t="shared" si="12"/>
        <v>#DIV/0!</v>
      </c>
      <c r="Y12" s="100" t="e">
        <f t="shared" si="13"/>
        <v>#DIV/0!</v>
      </c>
      <c r="Z12" s="106" t="e">
        <f t="shared" si="14"/>
        <v>#DIV/0!</v>
      </c>
      <c r="AA12" s="98"/>
      <c r="AB12" s="105">
        <f t="shared" si="15"/>
        <v>0</v>
      </c>
      <c r="AC12" s="107">
        <f t="shared" si="16"/>
        <v>0</v>
      </c>
      <c r="AD12" s="162" t="e">
        <f t="shared" si="17"/>
        <v>#DIV/0!</v>
      </c>
      <c r="AE12" s="109"/>
      <c r="AF12" s="101"/>
      <c r="AG12" s="110">
        <f t="shared" si="18"/>
        <v>0</v>
      </c>
      <c r="AH12" s="111" t="e">
        <f t="shared" si="19"/>
        <v>#DIV/0!</v>
      </c>
    </row>
    <row r="13" spans="1:34" ht="15.75">
      <c r="A13" s="158">
        <f t="shared" si="20"/>
        <v>3</v>
      </c>
      <c r="B13" s="77" t="s">
        <v>106</v>
      </c>
      <c r="C13" s="77" t="s">
        <v>107</v>
      </c>
      <c r="D13" s="78"/>
      <c r="E13" s="98">
        <v>25</v>
      </c>
      <c r="F13" s="99">
        <f t="shared" si="0"/>
        <v>50</v>
      </c>
      <c r="G13" s="100">
        <f t="shared" si="1"/>
        <v>5</v>
      </c>
      <c r="H13" s="98">
        <v>25</v>
      </c>
      <c r="I13" s="99">
        <f t="shared" si="2"/>
        <v>50</v>
      </c>
      <c r="J13" s="100">
        <f t="shared" si="3"/>
        <v>7.5</v>
      </c>
      <c r="K13" s="161">
        <f t="shared" si="4"/>
        <v>50</v>
      </c>
      <c r="L13" s="159">
        <v>27</v>
      </c>
      <c r="M13" s="99">
        <f t="shared" si="5"/>
        <v>54</v>
      </c>
      <c r="N13" s="100">
        <f t="shared" si="6"/>
        <v>5.4</v>
      </c>
      <c r="O13" s="98">
        <v>32</v>
      </c>
      <c r="P13" s="101">
        <v>49</v>
      </c>
      <c r="Q13" s="102">
        <f t="shared" si="7"/>
        <v>54</v>
      </c>
      <c r="R13" s="103">
        <f t="shared" si="8"/>
        <v>16.200000000000003</v>
      </c>
      <c r="S13" s="106">
        <f t="shared" si="9"/>
        <v>54</v>
      </c>
      <c r="T13" s="98"/>
      <c r="U13" s="104" t="e">
        <f t="shared" si="10"/>
        <v>#DIV/0!</v>
      </c>
      <c r="V13" s="100" t="e">
        <f t="shared" si="11"/>
        <v>#DIV/0!</v>
      </c>
      <c r="W13" s="98"/>
      <c r="X13" s="105" t="e">
        <f t="shared" si="12"/>
        <v>#DIV/0!</v>
      </c>
      <c r="Y13" s="100" t="e">
        <f t="shared" si="13"/>
        <v>#DIV/0!</v>
      </c>
      <c r="Z13" s="106" t="e">
        <f t="shared" si="14"/>
        <v>#DIV/0!</v>
      </c>
      <c r="AA13" s="98"/>
      <c r="AB13" s="105">
        <f t="shared" si="15"/>
        <v>0</v>
      </c>
      <c r="AC13" s="107">
        <f t="shared" si="16"/>
        <v>0</v>
      </c>
      <c r="AD13" s="162" t="e">
        <f t="shared" si="17"/>
        <v>#DIV/0!</v>
      </c>
      <c r="AE13" s="109"/>
      <c r="AF13" s="101"/>
      <c r="AG13" s="110">
        <f t="shared" si="18"/>
        <v>0</v>
      </c>
      <c r="AH13" s="111" t="e">
        <f t="shared" si="19"/>
        <v>#DIV/0!</v>
      </c>
    </row>
    <row r="14" spans="1:34" ht="15.75">
      <c r="A14" s="158">
        <f t="shared" si="20"/>
        <v>4</v>
      </c>
      <c r="B14" s="77" t="s">
        <v>108</v>
      </c>
      <c r="C14" s="77" t="s">
        <v>109</v>
      </c>
      <c r="D14" s="78"/>
      <c r="E14" s="98">
        <v>23</v>
      </c>
      <c r="F14" s="99">
        <f t="shared" si="0"/>
        <v>46</v>
      </c>
      <c r="G14" s="100">
        <f t="shared" si="1"/>
        <v>4.6000000000000005</v>
      </c>
      <c r="H14" s="98">
        <v>33</v>
      </c>
      <c r="I14" s="99">
        <f t="shared" si="2"/>
        <v>66</v>
      </c>
      <c r="J14" s="100">
        <f t="shared" si="3"/>
        <v>9.9</v>
      </c>
      <c r="K14" s="161">
        <f t="shared" si="4"/>
        <v>61</v>
      </c>
      <c r="L14" s="159">
        <v>25</v>
      </c>
      <c r="M14" s="99">
        <f t="shared" si="5"/>
        <v>50</v>
      </c>
      <c r="N14" s="100">
        <f t="shared" si="6"/>
        <v>5</v>
      </c>
      <c r="O14" s="98">
        <v>43</v>
      </c>
      <c r="P14" s="101">
        <v>50</v>
      </c>
      <c r="Q14" s="102">
        <f t="shared" si="7"/>
        <v>62</v>
      </c>
      <c r="R14" s="103">
        <f t="shared" si="8"/>
        <v>18.6</v>
      </c>
      <c r="S14" s="106">
        <f t="shared" si="9"/>
        <v>59</v>
      </c>
      <c r="T14" s="98"/>
      <c r="U14" s="104" t="e">
        <f t="shared" si="10"/>
        <v>#DIV/0!</v>
      </c>
      <c r="V14" s="100" t="e">
        <f t="shared" si="11"/>
        <v>#DIV/0!</v>
      </c>
      <c r="W14" s="98"/>
      <c r="X14" s="105" t="e">
        <f t="shared" si="12"/>
        <v>#DIV/0!</v>
      </c>
      <c r="Y14" s="100" t="e">
        <f t="shared" si="13"/>
        <v>#DIV/0!</v>
      </c>
      <c r="Z14" s="106" t="e">
        <f t="shared" si="14"/>
        <v>#DIV/0!</v>
      </c>
      <c r="AA14" s="98"/>
      <c r="AB14" s="105">
        <f t="shared" si="15"/>
        <v>0</v>
      </c>
      <c r="AC14" s="107">
        <f t="shared" si="16"/>
        <v>0</v>
      </c>
      <c r="AD14" s="162" t="e">
        <f t="shared" si="17"/>
        <v>#DIV/0!</v>
      </c>
      <c r="AE14" s="98"/>
      <c r="AF14" s="101"/>
      <c r="AG14" s="110">
        <f t="shared" si="18"/>
        <v>0</v>
      </c>
      <c r="AH14" s="111" t="e">
        <f t="shared" si="19"/>
        <v>#DIV/0!</v>
      </c>
    </row>
    <row r="15" spans="1:34" ht="15.75">
      <c r="A15" s="158">
        <f t="shared" si="20"/>
        <v>5</v>
      </c>
      <c r="B15" s="77" t="s">
        <v>110</v>
      </c>
      <c r="C15" s="77" t="s">
        <v>111</v>
      </c>
      <c r="D15" s="78"/>
      <c r="E15" s="98">
        <v>25</v>
      </c>
      <c r="F15" s="99">
        <f t="shared" si="0"/>
        <v>50</v>
      </c>
      <c r="G15" s="100">
        <f t="shared" si="1"/>
        <v>5</v>
      </c>
      <c r="H15" s="98">
        <v>30</v>
      </c>
      <c r="I15" s="99">
        <f t="shared" si="2"/>
        <v>60</v>
      </c>
      <c r="J15" s="100">
        <f t="shared" si="3"/>
        <v>9</v>
      </c>
      <c r="K15" s="161">
        <f t="shared" si="4"/>
        <v>57.5</v>
      </c>
      <c r="L15" s="159">
        <v>30</v>
      </c>
      <c r="M15" s="99">
        <f t="shared" si="5"/>
        <v>60</v>
      </c>
      <c r="N15" s="100">
        <f t="shared" si="6"/>
        <v>6</v>
      </c>
      <c r="O15" s="98">
        <v>46</v>
      </c>
      <c r="P15" s="101">
        <v>42</v>
      </c>
      <c r="Q15" s="102">
        <f t="shared" si="7"/>
        <v>58.666666666666664</v>
      </c>
      <c r="R15" s="103">
        <f t="shared" si="8"/>
        <v>17.6</v>
      </c>
      <c r="S15" s="106">
        <f t="shared" si="9"/>
        <v>59</v>
      </c>
      <c r="T15" s="98"/>
      <c r="U15" s="104" t="e">
        <f t="shared" si="10"/>
        <v>#DIV/0!</v>
      </c>
      <c r="V15" s="100" t="e">
        <f t="shared" si="11"/>
        <v>#DIV/0!</v>
      </c>
      <c r="W15" s="98"/>
      <c r="X15" s="105" t="e">
        <f t="shared" si="12"/>
        <v>#DIV/0!</v>
      </c>
      <c r="Y15" s="100" t="e">
        <f t="shared" si="13"/>
        <v>#DIV/0!</v>
      </c>
      <c r="Z15" s="106" t="e">
        <f t="shared" si="14"/>
        <v>#DIV/0!</v>
      </c>
      <c r="AA15" s="98"/>
      <c r="AB15" s="105">
        <f t="shared" si="15"/>
        <v>0</v>
      </c>
      <c r="AC15" s="107">
        <f t="shared" si="16"/>
        <v>0</v>
      </c>
      <c r="AD15" s="162" t="e">
        <f t="shared" si="17"/>
        <v>#DIV/0!</v>
      </c>
      <c r="AE15" s="98"/>
      <c r="AF15" s="101"/>
      <c r="AG15" s="110">
        <f t="shared" si="18"/>
        <v>0</v>
      </c>
      <c r="AH15" s="111" t="e">
        <f t="shared" si="19"/>
        <v>#DIV/0!</v>
      </c>
    </row>
    <row r="16" spans="1:34" ht="15.75">
      <c r="A16" s="158">
        <f t="shared" si="20"/>
        <v>6</v>
      </c>
      <c r="B16" s="77" t="s">
        <v>112</v>
      </c>
      <c r="C16" s="77" t="s">
        <v>113</v>
      </c>
      <c r="D16" s="78"/>
      <c r="E16" s="98">
        <v>27</v>
      </c>
      <c r="F16" s="99">
        <f t="shared" si="0"/>
        <v>54</v>
      </c>
      <c r="G16" s="100">
        <f t="shared" si="1"/>
        <v>5.4</v>
      </c>
      <c r="H16" s="98">
        <v>30</v>
      </c>
      <c r="I16" s="99">
        <f t="shared" si="2"/>
        <v>60</v>
      </c>
      <c r="J16" s="100">
        <f t="shared" si="3"/>
        <v>9</v>
      </c>
      <c r="K16" s="161">
        <f t="shared" si="4"/>
        <v>58.5</v>
      </c>
      <c r="L16" s="159">
        <v>24</v>
      </c>
      <c r="M16" s="99">
        <f t="shared" si="5"/>
        <v>48</v>
      </c>
      <c r="N16" s="100">
        <f t="shared" si="6"/>
        <v>4.8</v>
      </c>
      <c r="O16" s="98">
        <v>49</v>
      </c>
      <c r="P16" s="101">
        <v>57</v>
      </c>
      <c r="Q16" s="102">
        <f t="shared" si="7"/>
        <v>70.66666666666667</v>
      </c>
      <c r="R16" s="103">
        <f t="shared" si="8"/>
        <v>21.2</v>
      </c>
      <c r="S16" s="106">
        <f t="shared" si="9"/>
        <v>65</v>
      </c>
      <c r="T16" s="98"/>
      <c r="U16" s="104" t="e">
        <f t="shared" si="10"/>
        <v>#DIV/0!</v>
      </c>
      <c r="V16" s="100" t="e">
        <f t="shared" si="11"/>
        <v>#DIV/0!</v>
      </c>
      <c r="W16" s="98"/>
      <c r="X16" s="105" t="e">
        <f t="shared" si="12"/>
        <v>#DIV/0!</v>
      </c>
      <c r="Y16" s="100" t="e">
        <f t="shared" si="13"/>
        <v>#DIV/0!</v>
      </c>
      <c r="Z16" s="106" t="e">
        <f t="shared" si="14"/>
        <v>#DIV/0!</v>
      </c>
      <c r="AA16" s="98"/>
      <c r="AB16" s="105">
        <f t="shared" si="15"/>
        <v>0</v>
      </c>
      <c r="AC16" s="107">
        <f t="shared" si="16"/>
        <v>0</v>
      </c>
      <c r="AD16" s="162" t="e">
        <f t="shared" si="17"/>
        <v>#DIV/0!</v>
      </c>
      <c r="AE16" s="98"/>
      <c r="AF16" s="101"/>
      <c r="AG16" s="110">
        <f t="shared" si="18"/>
        <v>0</v>
      </c>
      <c r="AH16" s="111" t="e">
        <f t="shared" si="19"/>
        <v>#DIV/0!</v>
      </c>
    </row>
    <row r="17" spans="1:34" ht="15.75">
      <c r="A17" s="158">
        <f t="shared" si="20"/>
        <v>7</v>
      </c>
      <c r="B17" s="77" t="s">
        <v>114</v>
      </c>
      <c r="C17" s="77" t="s">
        <v>115</v>
      </c>
      <c r="D17" s="78"/>
      <c r="E17" s="98">
        <v>20</v>
      </c>
      <c r="F17" s="99">
        <f t="shared" si="0"/>
        <v>40</v>
      </c>
      <c r="G17" s="100">
        <f t="shared" si="1"/>
        <v>4</v>
      </c>
      <c r="H17" s="98">
        <v>42</v>
      </c>
      <c r="I17" s="99">
        <f t="shared" si="2"/>
        <v>84</v>
      </c>
      <c r="J17" s="100">
        <f t="shared" si="3"/>
        <v>12.6</v>
      </c>
      <c r="K17" s="161">
        <f t="shared" si="4"/>
        <v>73</v>
      </c>
      <c r="L17" s="159">
        <v>28</v>
      </c>
      <c r="M17" s="99">
        <f t="shared" si="5"/>
        <v>56.00000000000001</v>
      </c>
      <c r="N17" s="100">
        <f t="shared" si="6"/>
        <v>5.6000000000000005</v>
      </c>
      <c r="O17" s="98">
        <v>38</v>
      </c>
      <c r="P17" s="101">
        <v>54</v>
      </c>
      <c r="Q17" s="102">
        <f t="shared" si="7"/>
        <v>61.33333333333333</v>
      </c>
      <c r="R17" s="103">
        <f t="shared" si="8"/>
        <v>18.4</v>
      </c>
      <c r="S17" s="106">
        <f t="shared" si="9"/>
        <v>60</v>
      </c>
      <c r="T17" s="98"/>
      <c r="U17" s="104" t="e">
        <f t="shared" si="10"/>
        <v>#DIV/0!</v>
      </c>
      <c r="V17" s="100" t="e">
        <f t="shared" si="11"/>
        <v>#DIV/0!</v>
      </c>
      <c r="W17" s="98"/>
      <c r="X17" s="105" t="e">
        <f t="shared" si="12"/>
        <v>#DIV/0!</v>
      </c>
      <c r="Y17" s="100" t="e">
        <f t="shared" si="13"/>
        <v>#DIV/0!</v>
      </c>
      <c r="Z17" s="106" t="e">
        <f t="shared" si="14"/>
        <v>#DIV/0!</v>
      </c>
      <c r="AA17" s="98"/>
      <c r="AB17" s="105">
        <f t="shared" si="15"/>
        <v>0</v>
      </c>
      <c r="AC17" s="107">
        <f t="shared" si="16"/>
        <v>0</v>
      </c>
      <c r="AD17" s="162" t="e">
        <f t="shared" si="17"/>
        <v>#DIV/0!</v>
      </c>
      <c r="AE17" s="98"/>
      <c r="AF17" s="101"/>
      <c r="AG17" s="110">
        <f t="shared" si="18"/>
        <v>0</v>
      </c>
      <c r="AH17" s="111" t="e">
        <f t="shared" si="19"/>
        <v>#DIV/0!</v>
      </c>
    </row>
    <row r="18" spans="1:34" ht="15.75">
      <c r="A18" s="158">
        <f t="shared" si="20"/>
        <v>8</v>
      </c>
      <c r="B18" s="77" t="s">
        <v>116</v>
      </c>
      <c r="C18" s="77" t="s">
        <v>117</v>
      </c>
      <c r="D18" s="78"/>
      <c r="E18" s="98">
        <v>17</v>
      </c>
      <c r="F18" s="99">
        <f t="shared" si="0"/>
        <v>34</v>
      </c>
      <c r="G18" s="100">
        <f t="shared" si="1"/>
        <v>3.4000000000000004</v>
      </c>
      <c r="H18" s="98">
        <v>19</v>
      </c>
      <c r="I18" s="99">
        <f t="shared" si="2"/>
        <v>38</v>
      </c>
      <c r="J18" s="100">
        <f t="shared" si="3"/>
        <v>5.7</v>
      </c>
      <c r="K18" s="161">
        <f t="shared" si="4"/>
        <v>37</v>
      </c>
      <c r="L18" s="159">
        <v>17</v>
      </c>
      <c r="M18" s="99">
        <f t="shared" si="5"/>
        <v>34</v>
      </c>
      <c r="N18" s="100">
        <f t="shared" si="6"/>
        <v>3.4000000000000004</v>
      </c>
      <c r="O18" s="98">
        <v>42</v>
      </c>
      <c r="P18" s="101">
        <v>21</v>
      </c>
      <c r="Q18" s="102">
        <f t="shared" si="7"/>
        <v>42</v>
      </c>
      <c r="R18" s="103">
        <f t="shared" si="8"/>
        <v>12.6</v>
      </c>
      <c r="S18" s="106">
        <f t="shared" si="9"/>
        <v>40</v>
      </c>
      <c r="T18" s="98"/>
      <c r="U18" s="104" t="e">
        <f t="shared" si="10"/>
        <v>#DIV/0!</v>
      </c>
      <c r="V18" s="100" t="e">
        <f t="shared" si="11"/>
        <v>#DIV/0!</v>
      </c>
      <c r="W18" s="98"/>
      <c r="X18" s="105" t="e">
        <f t="shared" si="12"/>
        <v>#DIV/0!</v>
      </c>
      <c r="Y18" s="100" t="e">
        <f t="shared" si="13"/>
        <v>#DIV/0!</v>
      </c>
      <c r="Z18" s="106" t="e">
        <f t="shared" si="14"/>
        <v>#DIV/0!</v>
      </c>
      <c r="AA18" s="98"/>
      <c r="AB18" s="105">
        <f t="shared" si="15"/>
        <v>0</v>
      </c>
      <c r="AC18" s="107">
        <f t="shared" si="16"/>
        <v>0</v>
      </c>
      <c r="AD18" s="162" t="e">
        <f t="shared" si="17"/>
        <v>#DIV/0!</v>
      </c>
      <c r="AE18" s="98"/>
      <c r="AF18" s="101"/>
      <c r="AG18" s="110">
        <f t="shared" si="18"/>
        <v>0</v>
      </c>
      <c r="AH18" s="111" t="e">
        <f t="shared" si="19"/>
        <v>#DIV/0!</v>
      </c>
    </row>
    <row r="19" spans="1:34" ht="15.75">
      <c r="A19" s="158">
        <f t="shared" si="20"/>
        <v>9</v>
      </c>
      <c r="B19" s="77" t="s">
        <v>118</v>
      </c>
      <c r="C19" s="77" t="s">
        <v>119</v>
      </c>
      <c r="D19" s="78"/>
      <c r="E19" s="98">
        <v>21</v>
      </c>
      <c r="F19" s="99">
        <f t="shared" si="0"/>
        <v>42</v>
      </c>
      <c r="G19" s="100">
        <f t="shared" si="1"/>
        <v>4.2</v>
      </c>
      <c r="H19" s="98">
        <v>30</v>
      </c>
      <c r="I19" s="99">
        <f t="shared" si="2"/>
        <v>60</v>
      </c>
      <c r="J19" s="100">
        <f t="shared" si="3"/>
        <v>9</v>
      </c>
      <c r="K19" s="161">
        <f t="shared" si="4"/>
        <v>55.5</v>
      </c>
      <c r="L19" s="159">
        <v>22</v>
      </c>
      <c r="M19" s="99">
        <f t="shared" si="5"/>
        <v>44</v>
      </c>
      <c r="N19" s="100">
        <f t="shared" si="6"/>
        <v>4.4</v>
      </c>
      <c r="O19" s="98">
        <v>43</v>
      </c>
      <c r="P19" s="101">
        <v>44</v>
      </c>
      <c r="Q19" s="102">
        <f t="shared" si="7"/>
        <v>57.99999999999999</v>
      </c>
      <c r="R19" s="103">
        <f t="shared" si="8"/>
        <v>17.4</v>
      </c>
      <c r="S19" s="106">
        <f t="shared" si="9"/>
        <v>54.5</v>
      </c>
      <c r="T19" s="98"/>
      <c r="U19" s="104" t="e">
        <f t="shared" si="10"/>
        <v>#DIV/0!</v>
      </c>
      <c r="V19" s="100" t="e">
        <f t="shared" si="11"/>
        <v>#DIV/0!</v>
      </c>
      <c r="W19" s="98"/>
      <c r="X19" s="105" t="e">
        <f t="shared" si="12"/>
        <v>#DIV/0!</v>
      </c>
      <c r="Y19" s="100" t="e">
        <f t="shared" si="13"/>
        <v>#DIV/0!</v>
      </c>
      <c r="Z19" s="106" t="e">
        <f t="shared" si="14"/>
        <v>#DIV/0!</v>
      </c>
      <c r="AA19" s="98"/>
      <c r="AB19" s="105">
        <f t="shared" si="15"/>
        <v>0</v>
      </c>
      <c r="AC19" s="107">
        <f t="shared" si="16"/>
        <v>0</v>
      </c>
      <c r="AD19" s="162" t="e">
        <f t="shared" si="17"/>
        <v>#DIV/0!</v>
      </c>
      <c r="AE19" s="98"/>
      <c r="AF19" s="101"/>
      <c r="AG19" s="110">
        <f t="shared" si="18"/>
        <v>0</v>
      </c>
      <c r="AH19" s="111" t="e">
        <f t="shared" si="19"/>
        <v>#DIV/0!</v>
      </c>
    </row>
    <row r="20" spans="1:34" ht="15.75">
      <c r="A20" s="158">
        <f t="shared" si="20"/>
        <v>10</v>
      </c>
      <c r="B20" s="77" t="s">
        <v>120</v>
      </c>
      <c r="C20" s="77" t="s">
        <v>121</v>
      </c>
      <c r="D20" s="78"/>
      <c r="E20" s="98">
        <v>25</v>
      </c>
      <c r="F20" s="99">
        <f t="shared" si="0"/>
        <v>50</v>
      </c>
      <c r="G20" s="100">
        <f t="shared" si="1"/>
        <v>5</v>
      </c>
      <c r="H20" s="98">
        <v>22</v>
      </c>
      <c r="I20" s="99">
        <f t="shared" si="2"/>
        <v>44</v>
      </c>
      <c r="J20" s="100">
        <f t="shared" si="3"/>
        <v>6.6</v>
      </c>
      <c r="K20" s="161">
        <f t="shared" si="4"/>
        <v>45.5</v>
      </c>
      <c r="L20" s="159">
        <v>32</v>
      </c>
      <c r="M20" s="99">
        <f t="shared" si="5"/>
        <v>64</v>
      </c>
      <c r="N20" s="100">
        <f t="shared" si="6"/>
        <v>6.4</v>
      </c>
      <c r="O20" s="98">
        <v>54</v>
      </c>
      <c r="P20" s="101">
        <v>43</v>
      </c>
      <c r="Q20" s="102">
        <f t="shared" si="7"/>
        <v>64.66666666666666</v>
      </c>
      <c r="R20" s="103">
        <f t="shared" si="8"/>
        <v>19.4</v>
      </c>
      <c r="S20" s="106">
        <f t="shared" si="9"/>
        <v>64.5</v>
      </c>
      <c r="T20" s="98"/>
      <c r="U20" s="104" t="e">
        <f t="shared" si="10"/>
        <v>#DIV/0!</v>
      </c>
      <c r="V20" s="100" t="e">
        <f t="shared" si="11"/>
        <v>#DIV/0!</v>
      </c>
      <c r="W20" s="98"/>
      <c r="X20" s="105" t="e">
        <f t="shared" si="12"/>
        <v>#DIV/0!</v>
      </c>
      <c r="Y20" s="100" t="e">
        <f t="shared" si="13"/>
        <v>#DIV/0!</v>
      </c>
      <c r="Z20" s="106" t="e">
        <f t="shared" si="14"/>
        <v>#DIV/0!</v>
      </c>
      <c r="AA20" s="98"/>
      <c r="AB20" s="105">
        <f t="shared" si="15"/>
        <v>0</v>
      </c>
      <c r="AC20" s="107">
        <f t="shared" si="16"/>
        <v>0</v>
      </c>
      <c r="AD20" s="162" t="e">
        <f t="shared" si="17"/>
        <v>#DIV/0!</v>
      </c>
      <c r="AE20" s="98"/>
      <c r="AF20" s="101"/>
      <c r="AG20" s="110">
        <f t="shared" si="18"/>
        <v>0</v>
      </c>
      <c r="AH20" s="111" t="e">
        <f t="shared" si="19"/>
        <v>#DIV/0!</v>
      </c>
    </row>
    <row r="21" spans="1:34" ht="15.75">
      <c r="A21" s="158">
        <f t="shared" si="20"/>
        <v>11</v>
      </c>
      <c r="B21" s="77" t="s">
        <v>122</v>
      </c>
      <c r="C21" s="77" t="s">
        <v>123</v>
      </c>
      <c r="D21" s="78"/>
      <c r="E21" s="98">
        <v>28</v>
      </c>
      <c r="F21" s="99">
        <f t="shared" si="0"/>
        <v>56.00000000000001</v>
      </c>
      <c r="G21" s="100">
        <f t="shared" si="1"/>
        <v>5.6000000000000005</v>
      </c>
      <c r="H21" s="98">
        <v>22</v>
      </c>
      <c r="I21" s="99">
        <f t="shared" si="2"/>
        <v>44</v>
      </c>
      <c r="J21" s="100">
        <f t="shared" si="3"/>
        <v>6.6</v>
      </c>
      <c r="K21" s="161">
        <f t="shared" si="4"/>
        <v>47</v>
      </c>
      <c r="L21" s="159">
        <v>15</v>
      </c>
      <c r="M21" s="99">
        <f t="shared" si="5"/>
        <v>30</v>
      </c>
      <c r="N21" s="100">
        <f t="shared" si="6"/>
        <v>3</v>
      </c>
      <c r="O21" s="98">
        <v>38</v>
      </c>
      <c r="P21" s="101">
        <v>37</v>
      </c>
      <c r="Q21" s="102">
        <f t="shared" si="7"/>
        <v>50</v>
      </c>
      <c r="R21" s="103">
        <f t="shared" si="8"/>
        <v>15</v>
      </c>
      <c r="S21" s="106">
        <f t="shared" si="9"/>
        <v>45</v>
      </c>
      <c r="T21" s="98"/>
      <c r="U21" s="104" t="e">
        <f t="shared" si="10"/>
        <v>#DIV/0!</v>
      </c>
      <c r="V21" s="100" t="e">
        <f t="shared" si="11"/>
        <v>#DIV/0!</v>
      </c>
      <c r="W21" s="98"/>
      <c r="X21" s="105" t="e">
        <f t="shared" si="12"/>
        <v>#DIV/0!</v>
      </c>
      <c r="Y21" s="100" t="e">
        <f t="shared" si="13"/>
        <v>#DIV/0!</v>
      </c>
      <c r="Z21" s="106" t="e">
        <f t="shared" si="14"/>
        <v>#DIV/0!</v>
      </c>
      <c r="AA21" s="98"/>
      <c r="AB21" s="105">
        <f t="shared" si="15"/>
        <v>0</v>
      </c>
      <c r="AC21" s="107">
        <f t="shared" si="16"/>
        <v>0</v>
      </c>
      <c r="AD21" s="162" t="e">
        <f t="shared" si="17"/>
        <v>#DIV/0!</v>
      </c>
      <c r="AE21" s="98"/>
      <c r="AF21" s="101"/>
      <c r="AG21" s="110">
        <f t="shared" si="18"/>
        <v>0</v>
      </c>
      <c r="AH21" s="111" t="e">
        <f t="shared" si="19"/>
        <v>#DIV/0!</v>
      </c>
    </row>
    <row r="22" spans="1:34" ht="15.75">
      <c r="A22" s="158">
        <f t="shared" si="20"/>
        <v>12</v>
      </c>
      <c r="B22" s="77" t="s">
        <v>124</v>
      </c>
      <c r="C22" s="77" t="s">
        <v>125</v>
      </c>
      <c r="D22" s="78"/>
      <c r="E22" s="98">
        <v>24</v>
      </c>
      <c r="F22" s="99">
        <f t="shared" si="0"/>
        <v>48</v>
      </c>
      <c r="G22" s="100">
        <f t="shared" si="1"/>
        <v>4.8</v>
      </c>
      <c r="H22" s="98">
        <v>23</v>
      </c>
      <c r="I22" s="99">
        <f t="shared" si="2"/>
        <v>46</v>
      </c>
      <c r="J22" s="100">
        <f t="shared" si="3"/>
        <v>6.9</v>
      </c>
      <c r="K22" s="161">
        <f t="shared" si="4"/>
        <v>46.5</v>
      </c>
      <c r="L22" s="159">
        <v>19</v>
      </c>
      <c r="M22" s="99">
        <f t="shared" si="5"/>
        <v>38</v>
      </c>
      <c r="N22" s="100">
        <f t="shared" si="6"/>
        <v>3.8</v>
      </c>
      <c r="O22" s="98">
        <v>31</v>
      </c>
      <c r="P22" s="101">
        <v>15</v>
      </c>
      <c r="Q22" s="102">
        <f t="shared" si="7"/>
        <v>30.666666666666664</v>
      </c>
      <c r="R22" s="103">
        <f t="shared" si="8"/>
        <v>9.2</v>
      </c>
      <c r="S22" s="106">
        <f t="shared" si="9"/>
        <v>32.5</v>
      </c>
      <c r="T22" s="98"/>
      <c r="U22" s="104" t="e">
        <f t="shared" si="10"/>
        <v>#DIV/0!</v>
      </c>
      <c r="V22" s="100" t="e">
        <f t="shared" si="11"/>
        <v>#DIV/0!</v>
      </c>
      <c r="W22" s="98"/>
      <c r="X22" s="105" t="e">
        <f t="shared" si="12"/>
        <v>#DIV/0!</v>
      </c>
      <c r="Y22" s="100" t="e">
        <f t="shared" si="13"/>
        <v>#DIV/0!</v>
      </c>
      <c r="Z22" s="106" t="e">
        <f t="shared" si="14"/>
        <v>#DIV/0!</v>
      </c>
      <c r="AA22" s="98"/>
      <c r="AB22" s="105">
        <f t="shared" si="15"/>
        <v>0</v>
      </c>
      <c r="AC22" s="107">
        <f t="shared" si="16"/>
        <v>0</v>
      </c>
      <c r="AD22" s="162" t="e">
        <f t="shared" si="17"/>
        <v>#DIV/0!</v>
      </c>
      <c r="AE22" s="98"/>
      <c r="AF22" s="101"/>
      <c r="AG22" s="110">
        <f t="shared" si="18"/>
        <v>0</v>
      </c>
      <c r="AH22" s="111" t="e">
        <f t="shared" si="19"/>
        <v>#DIV/0!</v>
      </c>
    </row>
    <row r="23" spans="1:34" ht="15.75">
      <c r="A23" s="158">
        <f t="shared" si="20"/>
        <v>13</v>
      </c>
      <c r="B23" s="77" t="s">
        <v>126</v>
      </c>
      <c r="C23" s="77" t="s">
        <v>127</v>
      </c>
      <c r="D23" s="78"/>
      <c r="E23" s="98">
        <v>21</v>
      </c>
      <c r="F23" s="99">
        <f t="shared" si="0"/>
        <v>42</v>
      </c>
      <c r="G23" s="100">
        <f t="shared" si="1"/>
        <v>4.2</v>
      </c>
      <c r="H23" s="98">
        <v>23</v>
      </c>
      <c r="I23" s="99">
        <f t="shared" si="2"/>
        <v>46</v>
      </c>
      <c r="J23" s="100">
        <f t="shared" si="3"/>
        <v>6.9</v>
      </c>
      <c r="K23" s="161">
        <f t="shared" si="4"/>
        <v>45</v>
      </c>
      <c r="L23" s="159">
        <v>25</v>
      </c>
      <c r="M23" s="99">
        <f t="shared" si="5"/>
        <v>50</v>
      </c>
      <c r="N23" s="100">
        <f t="shared" si="6"/>
        <v>5</v>
      </c>
      <c r="O23" s="98">
        <v>30</v>
      </c>
      <c r="P23" s="101">
        <v>36</v>
      </c>
      <c r="Q23" s="102">
        <f t="shared" si="7"/>
        <v>44</v>
      </c>
      <c r="R23" s="103">
        <f t="shared" si="8"/>
        <v>13.2</v>
      </c>
      <c r="S23" s="106">
        <f t="shared" si="9"/>
        <v>45.5</v>
      </c>
      <c r="T23" s="98"/>
      <c r="U23" s="104" t="e">
        <f t="shared" si="10"/>
        <v>#DIV/0!</v>
      </c>
      <c r="V23" s="100" t="e">
        <f t="shared" si="11"/>
        <v>#DIV/0!</v>
      </c>
      <c r="W23" s="98"/>
      <c r="X23" s="105" t="e">
        <f t="shared" si="12"/>
        <v>#DIV/0!</v>
      </c>
      <c r="Y23" s="100" t="e">
        <f t="shared" si="13"/>
        <v>#DIV/0!</v>
      </c>
      <c r="Z23" s="106" t="e">
        <f t="shared" si="14"/>
        <v>#DIV/0!</v>
      </c>
      <c r="AA23" s="98"/>
      <c r="AB23" s="105">
        <f t="shared" si="15"/>
        <v>0</v>
      </c>
      <c r="AC23" s="107">
        <f t="shared" si="16"/>
        <v>0</v>
      </c>
      <c r="AD23" s="162" t="e">
        <f t="shared" si="17"/>
        <v>#DIV/0!</v>
      </c>
      <c r="AE23" s="98"/>
      <c r="AF23" s="101"/>
      <c r="AG23" s="110">
        <f t="shared" si="18"/>
        <v>0</v>
      </c>
      <c r="AH23" s="111" t="e">
        <f t="shared" si="19"/>
        <v>#DIV/0!</v>
      </c>
    </row>
    <row r="24" spans="1:34" ht="15">
      <c r="A24" s="158">
        <f t="shared" si="20"/>
        <v>14</v>
      </c>
      <c r="B24" s="77" t="s">
        <v>128</v>
      </c>
      <c r="C24" s="77" t="s">
        <v>129</v>
      </c>
      <c r="D24" s="78"/>
      <c r="E24" s="98">
        <v>27</v>
      </c>
      <c r="F24" s="99">
        <f t="shared" si="0"/>
        <v>54</v>
      </c>
      <c r="G24" s="100">
        <f t="shared" si="1"/>
        <v>5.4</v>
      </c>
      <c r="H24" s="98">
        <v>27</v>
      </c>
      <c r="I24" s="99">
        <f t="shared" si="2"/>
        <v>54</v>
      </c>
      <c r="J24" s="100">
        <f t="shared" si="3"/>
        <v>8.100000000000001</v>
      </c>
      <c r="K24" s="161">
        <f t="shared" si="4"/>
        <v>54</v>
      </c>
      <c r="L24" s="159">
        <v>21</v>
      </c>
      <c r="M24" s="99">
        <f t="shared" si="5"/>
        <v>42</v>
      </c>
      <c r="N24" s="100">
        <f t="shared" si="6"/>
        <v>4.2</v>
      </c>
      <c r="O24" s="98">
        <v>40</v>
      </c>
      <c r="P24" s="101">
        <v>44</v>
      </c>
      <c r="Q24" s="102">
        <f t="shared" si="7"/>
        <v>56.00000000000001</v>
      </c>
      <c r="R24" s="103">
        <f t="shared" si="8"/>
        <v>16.8</v>
      </c>
      <c r="S24" s="106">
        <f t="shared" si="9"/>
        <v>52.5</v>
      </c>
      <c r="T24" s="98"/>
      <c r="U24" s="104" t="e">
        <f t="shared" si="10"/>
        <v>#DIV/0!</v>
      </c>
      <c r="V24" s="100" t="e">
        <f t="shared" si="11"/>
        <v>#DIV/0!</v>
      </c>
      <c r="W24" s="98"/>
      <c r="X24" s="105" t="e">
        <f t="shared" si="12"/>
        <v>#DIV/0!</v>
      </c>
      <c r="Y24" s="100" t="e">
        <f t="shared" si="13"/>
        <v>#DIV/0!</v>
      </c>
      <c r="Z24" s="106" t="e">
        <f t="shared" si="14"/>
        <v>#DIV/0!</v>
      </c>
      <c r="AA24" s="98"/>
      <c r="AB24" s="105">
        <f t="shared" si="15"/>
        <v>0</v>
      </c>
      <c r="AC24" s="107">
        <f t="shared" si="16"/>
        <v>0</v>
      </c>
      <c r="AD24" s="162" t="e">
        <f t="shared" si="17"/>
        <v>#DIV/0!</v>
      </c>
      <c r="AE24" s="98"/>
      <c r="AF24" s="101"/>
      <c r="AG24" s="110">
        <f t="shared" si="18"/>
        <v>0</v>
      </c>
      <c r="AH24" s="111" t="e">
        <f t="shared" si="19"/>
        <v>#DIV/0!</v>
      </c>
    </row>
    <row r="25" spans="1:34" ht="15">
      <c r="A25" s="158">
        <f t="shared" si="20"/>
        <v>15</v>
      </c>
      <c r="B25" s="77" t="s">
        <v>130</v>
      </c>
      <c r="C25" s="77" t="s">
        <v>131</v>
      </c>
      <c r="D25" s="78"/>
      <c r="E25" s="98">
        <v>21</v>
      </c>
      <c r="F25" s="99">
        <f t="shared" si="0"/>
        <v>42</v>
      </c>
      <c r="G25" s="100">
        <f t="shared" si="1"/>
        <v>4.2</v>
      </c>
      <c r="H25" s="98">
        <v>29</v>
      </c>
      <c r="I25" s="99">
        <f t="shared" si="2"/>
        <v>57.99999999999999</v>
      </c>
      <c r="J25" s="100">
        <f t="shared" si="3"/>
        <v>8.7</v>
      </c>
      <c r="K25" s="161">
        <f t="shared" si="4"/>
        <v>54</v>
      </c>
      <c r="L25" s="159">
        <v>28</v>
      </c>
      <c r="M25" s="99">
        <f t="shared" si="5"/>
        <v>56.00000000000001</v>
      </c>
      <c r="N25" s="100">
        <f t="shared" si="6"/>
        <v>5.6000000000000005</v>
      </c>
      <c r="O25" s="98">
        <v>44</v>
      </c>
      <c r="P25" s="101">
        <v>35</v>
      </c>
      <c r="Q25" s="102">
        <f t="shared" si="7"/>
        <v>52.666666666666664</v>
      </c>
      <c r="R25" s="103">
        <f t="shared" si="8"/>
        <v>15.799999999999999</v>
      </c>
      <c r="S25" s="106">
        <f t="shared" si="9"/>
        <v>53.5</v>
      </c>
      <c r="T25" s="98"/>
      <c r="U25" s="104" t="e">
        <f t="shared" si="10"/>
        <v>#DIV/0!</v>
      </c>
      <c r="V25" s="100" t="e">
        <f t="shared" si="11"/>
        <v>#DIV/0!</v>
      </c>
      <c r="W25" s="98"/>
      <c r="X25" s="105" t="e">
        <f t="shared" si="12"/>
        <v>#DIV/0!</v>
      </c>
      <c r="Y25" s="100" t="e">
        <f t="shared" si="13"/>
        <v>#DIV/0!</v>
      </c>
      <c r="Z25" s="106" t="e">
        <f t="shared" si="14"/>
        <v>#DIV/0!</v>
      </c>
      <c r="AA25" s="98"/>
      <c r="AB25" s="105">
        <f t="shared" si="15"/>
        <v>0</v>
      </c>
      <c r="AC25" s="107">
        <f t="shared" si="16"/>
        <v>0</v>
      </c>
      <c r="AD25" s="162" t="e">
        <f t="shared" si="17"/>
        <v>#DIV/0!</v>
      </c>
      <c r="AE25" s="98"/>
      <c r="AF25" s="101"/>
      <c r="AG25" s="110">
        <f t="shared" si="18"/>
        <v>0</v>
      </c>
      <c r="AH25" s="111" t="e">
        <f t="shared" si="19"/>
        <v>#DIV/0!</v>
      </c>
    </row>
    <row r="26" spans="1:34" ht="15">
      <c r="A26" s="158">
        <f t="shared" si="20"/>
        <v>16</v>
      </c>
      <c r="B26" s="77" t="s">
        <v>132</v>
      </c>
      <c r="C26" s="77" t="s">
        <v>133</v>
      </c>
      <c r="D26" s="78"/>
      <c r="E26" s="98">
        <v>28</v>
      </c>
      <c r="F26" s="99">
        <f t="shared" si="0"/>
        <v>56.00000000000001</v>
      </c>
      <c r="G26" s="100">
        <f t="shared" si="1"/>
        <v>5.6000000000000005</v>
      </c>
      <c r="H26" s="98">
        <v>22</v>
      </c>
      <c r="I26" s="99">
        <f t="shared" si="2"/>
        <v>44</v>
      </c>
      <c r="J26" s="100">
        <f t="shared" si="3"/>
        <v>6.6</v>
      </c>
      <c r="K26" s="161">
        <f t="shared" si="4"/>
        <v>47</v>
      </c>
      <c r="L26" s="159">
        <v>16</v>
      </c>
      <c r="M26" s="99">
        <f t="shared" si="5"/>
        <v>32</v>
      </c>
      <c r="N26" s="100">
        <f t="shared" si="6"/>
        <v>3.2</v>
      </c>
      <c r="O26" s="98">
        <v>42</v>
      </c>
      <c r="P26" s="101">
        <v>26</v>
      </c>
      <c r="Q26" s="102">
        <f t="shared" si="7"/>
        <v>45.33333333333333</v>
      </c>
      <c r="R26" s="103">
        <f t="shared" si="8"/>
        <v>13.6</v>
      </c>
      <c r="S26" s="106">
        <f t="shared" si="9"/>
        <v>42</v>
      </c>
      <c r="T26" s="98"/>
      <c r="U26" s="104" t="e">
        <f t="shared" si="10"/>
        <v>#DIV/0!</v>
      </c>
      <c r="V26" s="100" t="e">
        <f t="shared" si="11"/>
        <v>#DIV/0!</v>
      </c>
      <c r="W26" s="98"/>
      <c r="X26" s="105" t="e">
        <f t="shared" si="12"/>
        <v>#DIV/0!</v>
      </c>
      <c r="Y26" s="100" t="e">
        <f t="shared" si="13"/>
        <v>#DIV/0!</v>
      </c>
      <c r="Z26" s="106" t="e">
        <f t="shared" si="14"/>
        <v>#DIV/0!</v>
      </c>
      <c r="AA26" s="98"/>
      <c r="AB26" s="105">
        <f t="shared" si="15"/>
        <v>0</v>
      </c>
      <c r="AC26" s="107">
        <f t="shared" si="16"/>
        <v>0</v>
      </c>
      <c r="AD26" s="162" t="e">
        <f t="shared" si="17"/>
        <v>#DIV/0!</v>
      </c>
      <c r="AE26" s="98"/>
      <c r="AF26" s="101"/>
      <c r="AG26" s="110">
        <f t="shared" si="18"/>
        <v>0</v>
      </c>
      <c r="AH26" s="111" t="e">
        <f t="shared" si="19"/>
        <v>#DIV/0!</v>
      </c>
    </row>
    <row r="27" spans="1:34" ht="15">
      <c r="A27" s="158">
        <f t="shared" si="20"/>
        <v>17</v>
      </c>
      <c r="B27" s="77" t="s">
        <v>134</v>
      </c>
      <c r="C27" s="77" t="s">
        <v>135</v>
      </c>
      <c r="D27" s="78"/>
      <c r="E27" s="98">
        <v>12</v>
      </c>
      <c r="F27" s="99">
        <f t="shared" si="0"/>
        <v>24</v>
      </c>
      <c r="G27" s="100">
        <f t="shared" si="1"/>
        <v>2.4</v>
      </c>
      <c r="H27" s="98">
        <v>16</v>
      </c>
      <c r="I27" s="99">
        <f t="shared" si="2"/>
        <v>32</v>
      </c>
      <c r="J27" s="100">
        <f t="shared" si="3"/>
        <v>4.8</v>
      </c>
      <c r="K27" s="161">
        <f t="shared" si="4"/>
        <v>30</v>
      </c>
      <c r="L27" s="159">
        <v>7</v>
      </c>
      <c r="M27" s="99">
        <f t="shared" si="5"/>
        <v>14.000000000000002</v>
      </c>
      <c r="N27" s="100">
        <f t="shared" si="6"/>
        <v>1.4000000000000001</v>
      </c>
      <c r="O27" s="98">
        <v>28</v>
      </c>
      <c r="P27" s="101">
        <v>8</v>
      </c>
      <c r="Q27" s="102">
        <f t="shared" si="7"/>
        <v>24</v>
      </c>
      <c r="R27" s="103">
        <f t="shared" si="8"/>
        <v>7.199999999999999</v>
      </c>
      <c r="S27" s="106">
        <f t="shared" si="9"/>
        <v>21.5</v>
      </c>
      <c r="T27" s="98"/>
      <c r="U27" s="104" t="e">
        <f t="shared" si="10"/>
        <v>#DIV/0!</v>
      </c>
      <c r="V27" s="100" t="e">
        <f t="shared" si="11"/>
        <v>#DIV/0!</v>
      </c>
      <c r="W27" s="98"/>
      <c r="X27" s="105" t="e">
        <f t="shared" si="12"/>
        <v>#DIV/0!</v>
      </c>
      <c r="Y27" s="100" t="e">
        <f t="shared" si="13"/>
        <v>#DIV/0!</v>
      </c>
      <c r="Z27" s="106" t="e">
        <f t="shared" si="14"/>
        <v>#DIV/0!</v>
      </c>
      <c r="AA27" s="98"/>
      <c r="AB27" s="105">
        <f t="shared" si="15"/>
        <v>0</v>
      </c>
      <c r="AC27" s="107">
        <f t="shared" si="16"/>
        <v>0</v>
      </c>
      <c r="AD27" s="162" t="e">
        <f t="shared" si="17"/>
        <v>#DIV/0!</v>
      </c>
      <c r="AE27" s="98"/>
      <c r="AF27" s="101"/>
      <c r="AG27" s="110">
        <f t="shared" si="18"/>
        <v>0</v>
      </c>
      <c r="AH27" s="111" t="e">
        <f t="shared" si="19"/>
        <v>#DIV/0!</v>
      </c>
    </row>
    <row r="28" spans="1:34" ht="15">
      <c r="A28" s="158">
        <f t="shared" si="20"/>
        <v>18</v>
      </c>
      <c r="B28" s="77" t="s">
        <v>136</v>
      </c>
      <c r="C28" s="77" t="s">
        <v>137</v>
      </c>
      <c r="D28" s="78"/>
      <c r="E28" s="98">
        <v>12</v>
      </c>
      <c r="F28" s="99">
        <f t="shared" si="0"/>
        <v>24</v>
      </c>
      <c r="G28" s="100">
        <f t="shared" si="1"/>
        <v>2.4</v>
      </c>
      <c r="H28" s="98">
        <v>28</v>
      </c>
      <c r="I28" s="99">
        <f t="shared" si="2"/>
        <v>56.00000000000001</v>
      </c>
      <c r="J28" s="100">
        <f t="shared" si="3"/>
        <v>8.4</v>
      </c>
      <c r="K28" s="161">
        <f t="shared" si="4"/>
        <v>48</v>
      </c>
      <c r="L28" s="159">
        <v>35</v>
      </c>
      <c r="M28" s="99">
        <f t="shared" si="5"/>
        <v>70</v>
      </c>
      <c r="N28" s="100">
        <f t="shared" si="6"/>
        <v>7</v>
      </c>
      <c r="O28" s="98">
        <v>37</v>
      </c>
      <c r="P28" s="101">
        <v>44</v>
      </c>
      <c r="Q28" s="102">
        <f t="shared" si="7"/>
        <v>54</v>
      </c>
      <c r="R28" s="103">
        <f t="shared" si="8"/>
        <v>16.200000000000003</v>
      </c>
      <c r="S28" s="106">
        <f t="shared" si="9"/>
        <v>58</v>
      </c>
      <c r="T28" s="98"/>
      <c r="U28" s="104" t="e">
        <f t="shared" si="10"/>
        <v>#DIV/0!</v>
      </c>
      <c r="V28" s="100" t="e">
        <f t="shared" si="11"/>
        <v>#DIV/0!</v>
      </c>
      <c r="W28" s="98"/>
      <c r="X28" s="105" t="e">
        <f t="shared" si="12"/>
        <v>#DIV/0!</v>
      </c>
      <c r="Y28" s="100" t="e">
        <f t="shared" si="13"/>
        <v>#DIV/0!</v>
      </c>
      <c r="Z28" s="106" t="e">
        <f t="shared" si="14"/>
        <v>#DIV/0!</v>
      </c>
      <c r="AA28" s="98"/>
      <c r="AB28" s="105">
        <f t="shared" si="15"/>
        <v>0</v>
      </c>
      <c r="AC28" s="107">
        <f t="shared" si="16"/>
        <v>0</v>
      </c>
      <c r="AD28" s="162" t="e">
        <f t="shared" si="17"/>
        <v>#DIV/0!</v>
      </c>
      <c r="AE28" s="98"/>
      <c r="AF28" s="101"/>
      <c r="AG28" s="110">
        <f t="shared" si="18"/>
        <v>0</v>
      </c>
      <c r="AH28" s="111" t="e">
        <f t="shared" si="19"/>
        <v>#DIV/0!</v>
      </c>
    </row>
    <row r="29" spans="1:34" ht="15">
      <c r="A29" s="158">
        <f t="shared" si="20"/>
        <v>19</v>
      </c>
      <c r="B29" s="77" t="s">
        <v>138</v>
      </c>
      <c r="C29" s="77" t="s">
        <v>139</v>
      </c>
      <c r="D29" s="78"/>
      <c r="E29" s="98">
        <v>16</v>
      </c>
      <c r="F29" s="99">
        <f t="shared" si="0"/>
        <v>32</v>
      </c>
      <c r="G29" s="100">
        <f t="shared" si="1"/>
        <v>3.2</v>
      </c>
      <c r="H29" s="98">
        <v>37</v>
      </c>
      <c r="I29" s="99">
        <f t="shared" si="2"/>
        <v>74</v>
      </c>
      <c r="J29" s="100">
        <f t="shared" si="3"/>
        <v>11.1</v>
      </c>
      <c r="K29" s="161">
        <f t="shared" si="4"/>
        <v>63.5</v>
      </c>
      <c r="L29" s="159">
        <v>35</v>
      </c>
      <c r="M29" s="99">
        <f t="shared" si="5"/>
        <v>70</v>
      </c>
      <c r="N29" s="100">
        <f t="shared" si="6"/>
        <v>7</v>
      </c>
      <c r="O29" s="98">
        <v>53</v>
      </c>
      <c r="P29" s="101">
        <v>40</v>
      </c>
      <c r="Q29" s="102">
        <f t="shared" si="7"/>
        <v>62</v>
      </c>
      <c r="R29" s="103">
        <f t="shared" si="8"/>
        <v>18.6</v>
      </c>
      <c r="S29" s="106">
        <f t="shared" si="9"/>
        <v>64</v>
      </c>
      <c r="T29" s="98"/>
      <c r="U29" s="104" t="e">
        <f t="shared" si="10"/>
        <v>#DIV/0!</v>
      </c>
      <c r="V29" s="100" t="e">
        <f t="shared" si="11"/>
        <v>#DIV/0!</v>
      </c>
      <c r="W29" s="98"/>
      <c r="X29" s="105" t="e">
        <f t="shared" si="12"/>
        <v>#DIV/0!</v>
      </c>
      <c r="Y29" s="100" t="e">
        <f t="shared" si="13"/>
        <v>#DIV/0!</v>
      </c>
      <c r="Z29" s="106" t="e">
        <f t="shared" si="14"/>
        <v>#DIV/0!</v>
      </c>
      <c r="AA29" s="98"/>
      <c r="AB29" s="105">
        <f t="shared" si="15"/>
        <v>0</v>
      </c>
      <c r="AC29" s="107">
        <f t="shared" si="16"/>
        <v>0</v>
      </c>
      <c r="AD29" s="162" t="e">
        <f t="shared" si="17"/>
        <v>#DIV/0!</v>
      </c>
      <c r="AE29" s="98"/>
      <c r="AF29" s="101"/>
      <c r="AG29" s="110">
        <f t="shared" si="18"/>
        <v>0</v>
      </c>
      <c r="AH29" s="111" t="e">
        <f t="shared" si="19"/>
        <v>#DIV/0!</v>
      </c>
    </row>
    <row r="30" spans="1:34" ht="15">
      <c r="A30" s="158">
        <f t="shared" si="20"/>
        <v>20</v>
      </c>
      <c r="B30" t="s">
        <v>140</v>
      </c>
      <c r="C30" t="s">
        <v>141</v>
      </c>
      <c r="D30" s="78"/>
      <c r="E30" s="98">
        <v>14</v>
      </c>
      <c r="F30" s="99">
        <f t="shared" si="0"/>
        <v>28.000000000000004</v>
      </c>
      <c r="G30" s="100">
        <f t="shared" si="1"/>
        <v>2.8000000000000003</v>
      </c>
      <c r="H30" s="98">
        <v>20</v>
      </c>
      <c r="I30" s="99">
        <f t="shared" si="2"/>
        <v>40</v>
      </c>
      <c r="J30" s="100">
        <f t="shared" si="3"/>
        <v>6</v>
      </c>
      <c r="K30" s="161">
        <f t="shared" si="4"/>
        <v>37</v>
      </c>
      <c r="L30" s="159">
        <v>12</v>
      </c>
      <c r="M30" s="99">
        <f t="shared" si="5"/>
        <v>24</v>
      </c>
      <c r="N30" s="100">
        <f t="shared" si="6"/>
        <v>2.4</v>
      </c>
      <c r="O30" s="98">
        <v>33</v>
      </c>
      <c r="P30" s="101">
        <v>16</v>
      </c>
      <c r="Q30" s="102">
        <f t="shared" si="7"/>
        <v>32.666666666666664</v>
      </c>
      <c r="R30" s="103">
        <f t="shared" si="8"/>
        <v>9.8</v>
      </c>
      <c r="S30" s="106">
        <f t="shared" si="9"/>
        <v>30.5</v>
      </c>
      <c r="T30" s="98"/>
      <c r="U30" s="104" t="e">
        <f t="shared" si="10"/>
        <v>#DIV/0!</v>
      </c>
      <c r="V30" s="100" t="e">
        <f t="shared" si="11"/>
        <v>#DIV/0!</v>
      </c>
      <c r="W30" s="98"/>
      <c r="X30" s="105" t="e">
        <f t="shared" si="12"/>
        <v>#DIV/0!</v>
      </c>
      <c r="Y30" s="100" t="e">
        <f t="shared" si="13"/>
        <v>#DIV/0!</v>
      </c>
      <c r="Z30" s="106" t="e">
        <f t="shared" si="14"/>
        <v>#DIV/0!</v>
      </c>
      <c r="AA30" s="98"/>
      <c r="AB30" s="105">
        <f t="shared" si="15"/>
        <v>0</v>
      </c>
      <c r="AC30" s="107">
        <f t="shared" si="16"/>
        <v>0</v>
      </c>
      <c r="AD30" s="162" t="e">
        <f t="shared" si="17"/>
        <v>#DIV/0!</v>
      </c>
      <c r="AE30" s="98"/>
      <c r="AF30" s="101"/>
      <c r="AG30" s="110">
        <f t="shared" si="18"/>
        <v>0</v>
      </c>
      <c r="AH30" s="111" t="e">
        <f t="shared" si="19"/>
        <v>#DIV/0!</v>
      </c>
    </row>
    <row r="31" spans="1:34" ht="15">
      <c r="A31" s="158">
        <f t="shared" si="20"/>
        <v>21</v>
      </c>
      <c r="B31" s="77" t="s">
        <v>142</v>
      </c>
      <c r="C31" s="77" t="s">
        <v>143</v>
      </c>
      <c r="D31" s="78"/>
      <c r="E31" s="98">
        <v>28</v>
      </c>
      <c r="F31" s="99">
        <f t="shared" si="0"/>
        <v>56.00000000000001</v>
      </c>
      <c r="G31" s="100">
        <f t="shared" si="1"/>
        <v>5.6000000000000005</v>
      </c>
      <c r="H31" s="98">
        <v>30</v>
      </c>
      <c r="I31" s="99">
        <f t="shared" si="2"/>
        <v>60</v>
      </c>
      <c r="J31" s="100">
        <f t="shared" si="3"/>
        <v>9</v>
      </c>
      <c r="K31" s="161">
        <f t="shared" si="4"/>
        <v>59</v>
      </c>
      <c r="L31" s="159">
        <v>35</v>
      </c>
      <c r="M31" s="99">
        <f t="shared" si="5"/>
        <v>70</v>
      </c>
      <c r="N31" s="100">
        <f t="shared" si="6"/>
        <v>7</v>
      </c>
      <c r="O31" s="98">
        <v>49</v>
      </c>
      <c r="P31" s="101">
        <v>54</v>
      </c>
      <c r="Q31" s="102">
        <f t="shared" si="7"/>
        <v>68.66666666666667</v>
      </c>
      <c r="R31" s="103">
        <f t="shared" si="8"/>
        <v>20.599999999999998</v>
      </c>
      <c r="S31" s="106">
        <f t="shared" si="9"/>
        <v>69</v>
      </c>
      <c r="T31" s="98"/>
      <c r="U31" s="104" t="e">
        <f t="shared" si="10"/>
        <v>#DIV/0!</v>
      </c>
      <c r="V31" s="100" t="e">
        <f t="shared" si="11"/>
        <v>#DIV/0!</v>
      </c>
      <c r="W31" s="98"/>
      <c r="X31" s="105" t="e">
        <f t="shared" si="12"/>
        <v>#DIV/0!</v>
      </c>
      <c r="Y31" s="100" t="e">
        <f t="shared" si="13"/>
        <v>#DIV/0!</v>
      </c>
      <c r="Z31" s="106" t="e">
        <f t="shared" si="14"/>
        <v>#DIV/0!</v>
      </c>
      <c r="AA31" s="98"/>
      <c r="AB31" s="105">
        <f t="shared" si="15"/>
        <v>0</v>
      </c>
      <c r="AC31" s="107">
        <f t="shared" si="16"/>
        <v>0</v>
      </c>
      <c r="AD31" s="162" t="e">
        <f t="shared" si="17"/>
        <v>#DIV/0!</v>
      </c>
      <c r="AE31" s="98"/>
      <c r="AF31" s="101"/>
      <c r="AG31" s="110">
        <f t="shared" si="18"/>
        <v>0</v>
      </c>
      <c r="AH31" s="111" t="e">
        <f t="shared" si="19"/>
        <v>#DIV/0!</v>
      </c>
    </row>
    <row r="32" spans="1:34" ht="15">
      <c r="A32" s="158">
        <f t="shared" si="20"/>
        <v>22</v>
      </c>
      <c r="B32" s="77" t="s">
        <v>62</v>
      </c>
      <c r="C32" s="77" t="s">
        <v>144</v>
      </c>
      <c r="D32" s="78"/>
      <c r="E32" s="98">
        <v>15</v>
      </c>
      <c r="F32" s="99">
        <f t="shared" si="0"/>
        <v>30</v>
      </c>
      <c r="G32" s="100">
        <f t="shared" si="1"/>
        <v>3</v>
      </c>
      <c r="H32" s="98">
        <v>22</v>
      </c>
      <c r="I32" s="99">
        <f t="shared" si="2"/>
        <v>44</v>
      </c>
      <c r="J32" s="100">
        <f t="shared" si="3"/>
        <v>6.6</v>
      </c>
      <c r="K32" s="161">
        <f t="shared" si="4"/>
        <v>40.5</v>
      </c>
      <c r="L32" s="159">
        <v>39</v>
      </c>
      <c r="M32" s="99">
        <f t="shared" si="5"/>
        <v>78</v>
      </c>
      <c r="N32" s="100">
        <f t="shared" si="6"/>
        <v>7.800000000000001</v>
      </c>
      <c r="O32" s="98">
        <v>33</v>
      </c>
      <c r="P32" s="101">
        <v>28</v>
      </c>
      <c r="Q32" s="102">
        <f t="shared" si="7"/>
        <v>40.666666666666664</v>
      </c>
      <c r="R32" s="103">
        <f t="shared" si="8"/>
        <v>12.200000000000001</v>
      </c>
      <c r="S32" s="106">
        <f t="shared" si="9"/>
        <v>50</v>
      </c>
      <c r="T32" s="98"/>
      <c r="U32" s="104" t="e">
        <f t="shared" si="10"/>
        <v>#DIV/0!</v>
      </c>
      <c r="V32" s="100" t="e">
        <f t="shared" si="11"/>
        <v>#DIV/0!</v>
      </c>
      <c r="W32" s="98"/>
      <c r="X32" s="105" t="e">
        <f t="shared" si="12"/>
        <v>#DIV/0!</v>
      </c>
      <c r="Y32" s="100" t="e">
        <f t="shared" si="13"/>
        <v>#DIV/0!</v>
      </c>
      <c r="Z32" s="106" t="e">
        <f t="shared" si="14"/>
        <v>#DIV/0!</v>
      </c>
      <c r="AA32" s="98"/>
      <c r="AB32" s="105">
        <f t="shared" si="15"/>
        <v>0</v>
      </c>
      <c r="AC32" s="107">
        <f t="shared" si="16"/>
        <v>0</v>
      </c>
      <c r="AD32" s="162" t="e">
        <f t="shared" si="17"/>
        <v>#DIV/0!</v>
      </c>
      <c r="AE32" s="98"/>
      <c r="AF32" s="101"/>
      <c r="AG32" s="110">
        <f t="shared" si="18"/>
        <v>0</v>
      </c>
      <c r="AH32" s="111" t="e">
        <f t="shared" si="19"/>
        <v>#DIV/0!</v>
      </c>
    </row>
    <row r="33" spans="1:34" ht="15">
      <c r="A33" s="158">
        <f t="shared" si="20"/>
        <v>23</v>
      </c>
      <c r="B33" s="77" t="s">
        <v>145</v>
      </c>
      <c r="C33" s="77" t="s">
        <v>146</v>
      </c>
      <c r="D33" s="78"/>
      <c r="E33" s="98">
        <v>33</v>
      </c>
      <c r="F33" s="99">
        <f t="shared" si="0"/>
        <v>66</v>
      </c>
      <c r="G33" s="100">
        <f t="shared" si="1"/>
        <v>6.6000000000000005</v>
      </c>
      <c r="H33" s="98">
        <v>42</v>
      </c>
      <c r="I33" s="99">
        <f t="shared" si="2"/>
        <v>84</v>
      </c>
      <c r="J33" s="100">
        <f t="shared" si="3"/>
        <v>12.6</v>
      </c>
      <c r="K33" s="161">
        <f t="shared" si="4"/>
        <v>79.5</v>
      </c>
      <c r="L33" s="159">
        <v>44</v>
      </c>
      <c r="M33" s="99">
        <f t="shared" si="5"/>
        <v>88</v>
      </c>
      <c r="N33" s="100">
        <f t="shared" si="6"/>
        <v>8.8</v>
      </c>
      <c r="O33" s="98">
        <v>58</v>
      </c>
      <c r="P33" s="101">
        <v>59</v>
      </c>
      <c r="Q33" s="102">
        <f t="shared" si="7"/>
        <v>78</v>
      </c>
      <c r="R33" s="103">
        <f t="shared" si="8"/>
        <v>23.400000000000002</v>
      </c>
      <c r="S33" s="106">
        <f t="shared" si="9"/>
        <v>80.5</v>
      </c>
      <c r="T33" s="98"/>
      <c r="U33" s="104" t="e">
        <f t="shared" si="10"/>
        <v>#DIV/0!</v>
      </c>
      <c r="V33" s="100" t="e">
        <f t="shared" si="11"/>
        <v>#DIV/0!</v>
      </c>
      <c r="W33" s="98"/>
      <c r="X33" s="105" t="e">
        <f t="shared" si="12"/>
        <v>#DIV/0!</v>
      </c>
      <c r="Y33" s="100" t="e">
        <f t="shared" si="13"/>
        <v>#DIV/0!</v>
      </c>
      <c r="Z33" s="106" t="e">
        <f t="shared" si="14"/>
        <v>#DIV/0!</v>
      </c>
      <c r="AA33" s="98"/>
      <c r="AB33" s="105">
        <f t="shared" si="15"/>
        <v>0</v>
      </c>
      <c r="AC33" s="107">
        <f t="shared" si="16"/>
        <v>0</v>
      </c>
      <c r="AD33" s="162" t="e">
        <f t="shared" si="17"/>
        <v>#DIV/0!</v>
      </c>
      <c r="AE33" s="98"/>
      <c r="AF33" s="101"/>
      <c r="AG33" s="110">
        <f t="shared" si="18"/>
        <v>0</v>
      </c>
      <c r="AH33" s="111" t="e">
        <f t="shared" si="19"/>
        <v>#DIV/0!</v>
      </c>
    </row>
    <row r="34" spans="1:34" ht="15">
      <c r="A34" s="158">
        <f t="shared" si="20"/>
        <v>24</v>
      </c>
      <c r="B34" s="77" t="s">
        <v>147</v>
      </c>
      <c r="C34" s="77" t="s">
        <v>148</v>
      </c>
      <c r="D34" s="78"/>
      <c r="E34" s="163">
        <v>29</v>
      </c>
      <c r="F34" s="99">
        <f t="shared" si="0"/>
        <v>57.99999999999999</v>
      </c>
      <c r="G34" s="100">
        <f t="shared" si="1"/>
        <v>5.8</v>
      </c>
      <c r="H34" s="98">
        <v>42</v>
      </c>
      <c r="I34" s="99">
        <f t="shared" si="2"/>
        <v>84</v>
      </c>
      <c r="J34" s="100">
        <f t="shared" si="3"/>
        <v>12.6</v>
      </c>
      <c r="K34" s="161">
        <f t="shared" si="4"/>
        <v>77.5</v>
      </c>
      <c r="L34" s="159">
        <v>22</v>
      </c>
      <c r="M34" s="99">
        <f t="shared" si="5"/>
        <v>44</v>
      </c>
      <c r="N34" s="100">
        <f t="shared" si="6"/>
        <v>4.4</v>
      </c>
      <c r="O34" s="98">
        <v>54</v>
      </c>
      <c r="P34" s="101">
        <v>57</v>
      </c>
      <c r="Q34" s="102">
        <f t="shared" si="7"/>
        <v>74</v>
      </c>
      <c r="R34" s="103">
        <f t="shared" si="8"/>
        <v>22.2</v>
      </c>
      <c r="S34" s="106">
        <f t="shared" si="9"/>
        <v>66.5</v>
      </c>
      <c r="T34" s="98"/>
      <c r="U34" s="104" t="e">
        <f t="shared" si="10"/>
        <v>#DIV/0!</v>
      </c>
      <c r="V34" s="100" t="e">
        <f t="shared" si="11"/>
        <v>#DIV/0!</v>
      </c>
      <c r="W34" s="98"/>
      <c r="X34" s="105" t="e">
        <f t="shared" si="12"/>
        <v>#DIV/0!</v>
      </c>
      <c r="Y34" s="100" t="e">
        <f t="shared" si="13"/>
        <v>#DIV/0!</v>
      </c>
      <c r="Z34" s="106" t="e">
        <f t="shared" si="14"/>
        <v>#DIV/0!</v>
      </c>
      <c r="AA34" s="98"/>
      <c r="AB34" s="105">
        <f t="shared" si="15"/>
        <v>0</v>
      </c>
      <c r="AC34" s="107">
        <f t="shared" si="16"/>
        <v>0</v>
      </c>
      <c r="AD34" s="162" t="e">
        <f t="shared" si="17"/>
        <v>#DIV/0!</v>
      </c>
      <c r="AE34" s="98"/>
      <c r="AF34" s="101"/>
      <c r="AG34" s="110">
        <f t="shared" si="18"/>
        <v>0</v>
      </c>
      <c r="AH34" s="111" t="e">
        <f t="shared" si="19"/>
        <v>#DIV/0!</v>
      </c>
    </row>
    <row r="35" spans="1:34" ht="15">
      <c r="A35" s="158">
        <f t="shared" si="20"/>
        <v>25</v>
      </c>
      <c r="B35" s="77" t="s">
        <v>149</v>
      </c>
      <c r="C35" s="77" t="s">
        <v>150</v>
      </c>
      <c r="D35" s="78"/>
      <c r="E35" s="98">
        <v>28</v>
      </c>
      <c r="F35" s="99">
        <f t="shared" si="0"/>
        <v>56.00000000000001</v>
      </c>
      <c r="G35" s="100">
        <f t="shared" si="1"/>
        <v>5.6000000000000005</v>
      </c>
      <c r="H35" s="98">
        <v>34</v>
      </c>
      <c r="I35" s="99">
        <f t="shared" si="2"/>
        <v>68</v>
      </c>
      <c r="J35" s="100">
        <f t="shared" si="3"/>
        <v>10.200000000000001</v>
      </c>
      <c r="K35" s="161">
        <f t="shared" si="4"/>
        <v>65</v>
      </c>
      <c r="L35" s="159">
        <v>13</v>
      </c>
      <c r="M35" s="99">
        <f t="shared" si="5"/>
        <v>26</v>
      </c>
      <c r="N35" s="100">
        <f t="shared" si="6"/>
        <v>2.6</v>
      </c>
      <c r="O35" s="98">
        <v>51</v>
      </c>
      <c r="P35" s="101">
        <v>39</v>
      </c>
      <c r="Q35" s="102">
        <f t="shared" si="7"/>
        <v>60</v>
      </c>
      <c r="R35" s="103">
        <f t="shared" si="8"/>
        <v>18</v>
      </c>
      <c r="S35" s="106">
        <f t="shared" si="9"/>
        <v>51.5</v>
      </c>
      <c r="T35" s="98"/>
      <c r="U35" s="104" t="e">
        <f t="shared" si="10"/>
        <v>#DIV/0!</v>
      </c>
      <c r="V35" s="100" t="e">
        <f t="shared" si="11"/>
        <v>#DIV/0!</v>
      </c>
      <c r="W35" s="98"/>
      <c r="X35" s="105" t="e">
        <f t="shared" si="12"/>
        <v>#DIV/0!</v>
      </c>
      <c r="Y35" s="100" t="e">
        <f t="shared" si="13"/>
        <v>#DIV/0!</v>
      </c>
      <c r="Z35" s="106" t="e">
        <f t="shared" si="14"/>
        <v>#DIV/0!</v>
      </c>
      <c r="AA35" s="98"/>
      <c r="AB35" s="105">
        <f t="shared" si="15"/>
        <v>0</v>
      </c>
      <c r="AC35" s="107">
        <f t="shared" si="16"/>
        <v>0</v>
      </c>
      <c r="AD35" s="162" t="e">
        <f t="shared" si="17"/>
        <v>#DIV/0!</v>
      </c>
      <c r="AE35" s="98"/>
      <c r="AF35" s="101"/>
      <c r="AG35" s="110">
        <f t="shared" si="18"/>
        <v>0</v>
      </c>
      <c r="AH35" s="111" t="e">
        <f t="shared" si="19"/>
        <v>#DIV/0!</v>
      </c>
    </row>
    <row r="36" spans="1:34" ht="15">
      <c r="A36" s="158">
        <f t="shared" si="20"/>
        <v>26</v>
      </c>
      <c r="B36" t="s">
        <v>151</v>
      </c>
      <c r="C36" t="s">
        <v>152</v>
      </c>
      <c r="D36" s="78"/>
      <c r="E36" s="98">
        <v>18</v>
      </c>
      <c r="F36" s="99">
        <f t="shared" si="0"/>
        <v>36</v>
      </c>
      <c r="G36" s="100">
        <f t="shared" si="1"/>
        <v>3.5999999999999996</v>
      </c>
      <c r="H36" s="98">
        <v>28</v>
      </c>
      <c r="I36" s="99">
        <f t="shared" si="2"/>
        <v>56.00000000000001</v>
      </c>
      <c r="J36" s="100">
        <f t="shared" si="3"/>
        <v>8.4</v>
      </c>
      <c r="K36" s="161">
        <f t="shared" si="4"/>
        <v>51</v>
      </c>
      <c r="L36" s="159">
        <v>12</v>
      </c>
      <c r="M36" s="99">
        <f t="shared" si="5"/>
        <v>24</v>
      </c>
      <c r="N36" s="100">
        <f t="shared" si="6"/>
        <v>2.4</v>
      </c>
      <c r="O36" s="98">
        <v>43</v>
      </c>
      <c r="P36" s="101">
        <v>37</v>
      </c>
      <c r="Q36" s="102">
        <f t="shared" si="7"/>
        <v>53.333333333333336</v>
      </c>
      <c r="R36" s="103">
        <f t="shared" si="8"/>
        <v>16</v>
      </c>
      <c r="S36" s="106">
        <f t="shared" si="9"/>
        <v>46</v>
      </c>
      <c r="T36" s="98"/>
      <c r="U36" s="104" t="e">
        <f t="shared" si="10"/>
        <v>#DIV/0!</v>
      </c>
      <c r="V36" s="100" t="e">
        <f t="shared" si="11"/>
        <v>#DIV/0!</v>
      </c>
      <c r="W36" s="98"/>
      <c r="X36" s="105" t="e">
        <f t="shared" si="12"/>
        <v>#DIV/0!</v>
      </c>
      <c r="Y36" s="100" t="e">
        <f t="shared" si="13"/>
        <v>#DIV/0!</v>
      </c>
      <c r="Z36" s="106" t="e">
        <f t="shared" si="14"/>
        <v>#DIV/0!</v>
      </c>
      <c r="AA36" s="98"/>
      <c r="AB36" s="105">
        <f t="shared" si="15"/>
        <v>0</v>
      </c>
      <c r="AC36" s="107">
        <f t="shared" si="16"/>
        <v>0</v>
      </c>
      <c r="AD36" s="162" t="e">
        <f t="shared" si="17"/>
        <v>#DIV/0!</v>
      </c>
      <c r="AE36" s="98"/>
      <c r="AF36" s="101"/>
      <c r="AG36" s="110">
        <f t="shared" si="18"/>
        <v>0</v>
      </c>
      <c r="AH36" s="111" t="e">
        <f t="shared" si="19"/>
        <v>#DIV/0!</v>
      </c>
    </row>
    <row r="37" spans="1:34" ht="15">
      <c r="A37" s="158">
        <f t="shared" si="20"/>
        <v>27</v>
      </c>
      <c r="B37" s="164" t="s">
        <v>151</v>
      </c>
      <c r="C37" s="77" t="s">
        <v>153</v>
      </c>
      <c r="D37" s="78"/>
      <c r="E37" s="98">
        <v>26</v>
      </c>
      <c r="F37" s="99">
        <f t="shared" si="0"/>
        <v>52</v>
      </c>
      <c r="G37" s="100">
        <f t="shared" si="1"/>
        <v>5.2</v>
      </c>
      <c r="H37" s="98">
        <v>30</v>
      </c>
      <c r="I37" s="99">
        <f t="shared" si="2"/>
        <v>60</v>
      </c>
      <c r="J37" s="100">
        <f t="shared" si="3"/>
        <v>9</v>
      </c>
      <c r="K37" s="161">
        <f t="shared" si="4"/>
        <v>58</v>
      </c>
      <c r="L37" s="159">
        <v>5</v>
      </c>
      <c r="M37" s="99">
        <f t="shared" si="5"/>
        <v>10</v>
      </c>
      <c r="N37" s="100">
        <f t="shared" si="6"/>
        <v>1</v>
      </c>
      <c r="O37" s="98">
        <v>37</v>
      </c>
      <c r="P37" s="101">
        <v>23</v>
      </c>
      <c r="Q37" s="102">
        <f t="shared" si="7"/>
        <v>40</v>
      </c>
      <c r="R37" s="103">
        <f t="shared" si="8"/>
        <v>12</v>
      </c>
      <c r="S37" s="106">
        <f t="shared" si="9"/>
        <v>32.5</v>
      </c>
      <c r="T37" s="98"/>
      <c r="U37" s="104" t="e">
        <f t="shared" si="10"/>
        <v>#DIV/0!</v>
      </c>
      <c r="V37" s="100" t="e">
        <f t="shared" si="11"/>
        <v>#DIV/0!</v>
      </c>
      <c r="W37" s="98"/>
      <c r="X37" s="105" t="e">
        <f t="shared" si="12"/>
        <v>#DIV/0!</v>
      </c>
      <c r="Y37" s="100" t="e">
        <f t="shared" si="13"/>
        <v>#DIV/0!</v>
      </c>
      <c r="Z37" s="106" t="e">
        <f t="shared" si="14"/>
        <v>#DIV/0!</v>
      </c>
      <c r="AA37" s="98"/>
      <c r="AB37" s="105">
        <f t="shared" si="15"/>
        <v>0</v>
      </c>
      <c r="AC37" s="107">
        <f t="shared" si="16"/>
        <v>0</v>
      </c>
      <c r="AD37" s="162" t="e">
        <f t="shared" si="17"/>
        <v>#DIV/0!</v>
      </c>
      <c r="AE37" s="98"/>
      <c r="AF37" s="101"/>
      <c r="AG37" s="110">
        <f t="shared" si="18"/>
        <v>0</v>
      </c>
      <c r="AH37" s="111" t="e">
        <f t="shared" si="19"/>
        <v>#DIV/0!</v>
      </c>
    </row>
    <row r="38" spans="1:34" ht="15">
      <c r="A38" s="158">
        <f t="shared" si="20"/>
        <v>28</v>
      </c>
      <c r="B38" s="77" t="s">
        <v>154</v>
      </c>
      <c r="C38" s="77" t="s">
        <v>155</v>
      </c>
      <c r="D38" s="78"/>
      <c r="E38" s="98">
        <v>20</v>
      </c>
      <c r="F38" s="99">
        <f t="shared" si="0"/>
        <v>40</v>
      </c>
      <c r="G38" s="100">
        <f t="shared" si="1"/>
        <v>4</v>
      </c>
      <c r="H38" s="98">
        <v>12</v>
      </c>
      <c r="I38" s="99">
        <f t="shared" si="2"/>
        <v>24</v>
      </c>
      <c r="J38" s="100">
        <f t="shared" si="3"/>
        <v>3.5999999999999996</v>
      </c>
      <c r="K38" s="165">
        <v>28</v>
      </c>
      <c r="L38" s="159">
        <v>16</v>
      </c>
      <c r="M38" s="99">
        <f t="shared" si="5"/>
        <v>32</v>
      </c>
      <c r="N38" s="100">
        <f t="shared" si="6"/>
        <v>3.2</v>
      </c>
      <c r="O38" s="98">
        <v>28</v>
      </c>
      <c r="P38" s="101">
        <v>24</v>
      </c>
      <c r="Q38" s="102">
        <f t="shared" si="7"/>
        <v>34.66666666666667</v>
      </c>
      <c r="R38" s="103">
        <f t="shared" si="8"/>
        <v>10.4</v>
      </c>
      <c r="S38" s="106">
        <f t="shared" si="9"/>
        <v>34</v>
      </c>
      <c r="T38" s="98"/>
      <c r="U38" s="104" t="e">
        <f t="shared" si="10"/>
        <v>#DIV/0!</v>
      </c>
      <c r="V38" s="100" t="e">
        <f t="shared" si="11"/>
        <v>#DIV/0!</v>
      </c>
      <c r="W38" s="98"/>
      <c r="X38" s="105" t="e">
        <f t="shared" si="12"/>
        <v>#DIV/0!</v>
      </c>
      <c r="Y38" s="100" t="e">
        <f t="shared" si="13"/>
        <v>#DIV/0!</v>
      </c>
      <c r="Z38" s="106" t="e">
        <f t="shared" si="14"/>
        <v>#DIV/0!</v>
      </c>
      <c r="AA38" s="98"/>
      <c r="AB38" s="105">
        <f t="shared" si="15"/>
        <v>0</v>
      </c>
      <c r="AC38" s="107">
        <f t="shared" si="16"/>
        <v>0</v>
      </c>
      <c r="AD38" s="162" t="e">
        <f t="shared" si="17"/>
        <v>#DIV/0!</v>
      </c>
      <c r="AE38" s="98"/>
      <c r="AF38" s="101"/>
      <c r="AG38" s="110">
        <f t="shared" si="18"/>
        <v>0</v>
      </c>
      <c r="AH38" s="111" t="e">
        <f t="shared" si="19"/>
        <v>#DIV/0!</v>
      </c>
    </row>
    <row r="39" spans="1:34" ht="15">
      <c r="A39" s="158">
        <f t="shared" si="20"/>
        <v>29</v>
      </c>
      <c r="B39" s="77" t="s">
        <v>156</v>
      </c>
      <c r="C39" s="77" t="s">
        <v>157</v>
      </c>
      <c r="D39" s="78"/>
      <c r="E39" s="98">
        <v>23</v>
      </c>
      <c r="F39" s="99">
        <f t="shared" si="0"/>
        <v>46</v>
      </c>
      <c r="G39" s="100">
        <f t="shared" si="1"/>
        <v>4.6000000000000005</v>
      </c>
      <c r="H39" s="98">
        <v>0</v>
      </c>
      <c r="I39" s="99">
        <f t="shared" si="2"/>
        <v>0</v>
      </c>
      <c r="J39" s="100">
        <f t="shared" si="3"/>
        <v>0</v>
      </c>
      <c r="K39" s="165">
        <f aca="true" t="shared" si="21" ref="K39:K42">ROUND(F39*0.25+I39*0.75,2)</f>
        <v>11.5</v>
      </c>
      <c r="L39" s="159">
        <v>15</v>
      </c>
      <c r="M39" s="99">
        <f t="shared" si="5"/>
        <v>30</v>
      </c>
      <c r="N39" s="100">
        <f t="shared" si="6"/>
        <v>3</v>
      </c>
      <c r="O39" s="98">
        <v>42</v>
      </c>
      <c r="P39" s="101">
        <v>49</v>
      </c>
      <c r="Q39" s="102">
        <f t="shared" si="7"/>
        <v>60.66666666666667</v>
      </c>
      <c r="R39" s="103">
        <f t="shared" si="8"/>
        <v>18.2</v>
      </c>
      <c r="S39" s="106">
        <f t="shared" si="9"/>
        <v>53</v>
      </c>
      <c r="T39" s="98"/>
      <c r="U39" s="104" t="e">
        <f t="shared" si="10"/>
        <v>#DIV/0!</v>
      </c>
      <c r="V39" s="100" t="e">
        <f t="shared" si="11"/>
        <v>#DIV/0!</v>
      </c>
      <c r="W39" s="98"/>
      <c r="X39" s="105" t="e">
        <f t="shared" si="12"/>
        <v>#DIV/0!</v>
      </c>
      <c r="Y39" s="100" t="e">
        <f t="shared" si="13"/>
        <v>#DIV/0!</v>
      </c>
      <c r="Z39" s="106" t="e">
        <f t="shared" si="14"/>
        <v>#DIV/0!</v>
      </c>
      <c r="AA39" s="98"/>
      <c r="AB39" s="105">
        <f t="shared" si="15"/>
        <v>0</v>
      </c>
      <c r="AC39" s="107">
        <f t="shared" si="16"/>
        <v>0</v>
      </c>
      <c r="AD39" s="162" t="e">
        <f t="shared" si="17"/>
        <v>#DIV/0!</v>
      </c>
      <c r="AE39" s="98"/>
      <c r="AF39" s="101"/>
      <c r="AG39" s="110">
        <f t="shared" si="18"/>
        <v>0</v>
      </c>
      <c r="AH39" s="111" t="e">
        <f t="shared" si="19"/>
        <v>#DIV/0!</v>
      </c>
    </row>
    <row r="40" spans="1:34" ht="15">
      <c r="A40" s="158">
        <f t="shared" si="20"/>
        <v>30</v>
      </c>
      <c r="B40" s="77" t="s">
        <v>158</v>
      </c>
      <c r="C40" s="77" t="s">
        <v>159</v>
      </c>
      <c r="D40" s="78"/>
      <c r="E40" s="98">
        <v>29</v>
      </c>
      <c r="F40" s="99">
        <f t="shared" si="0"/>
        <v>57.99999999999999</v>
      </c>
      <c r="G40" s="100">
        <f t="shared" si="1"/>
        <v>5.8</v>
      </c>
      <c r="H40" s="98">
        <v>23</v>
      </c>
      <c r="I40" s="99">
        <f t="shared" si="2"/>
        <v>46</v>
      </c>
      <c r="J40" s="100">
        <f t="shared" si="3"/>
        <v>6.9</v>
      </c>
      <c r="K40" s="161">
        <f t="shared" si="21"/>
        <v>49</v>
      </c>
      <c r="L40" s="159">
        <v>24</v>
      </c>
      <c r="M40" s="99">
        <f t="shared" si="5"/>
        <v>48</v>
      </c>
      <c r="N40" s="100">
        <f t="shared" si="6"/>
        <v>4.8</v>
      </c>
      <c r="O40" s="98">
        <v>48</v>
      </c>
      <c r="P40" s="101">
        <v>46</v>
      </c>
      <c r="Q40" s="102">
        <f t="shared" si="7"/>
        <v>62.66666666666667</v>
      </c>
      <c r="R40" s="103">
        <f t="shared" si="8"/>
        <v>18.8</v>
      </c>
      <c r="S40" s="106">
        <f t="shared" si="9"/>
        <v>59</v>
      </c>
      <c r="T40" s="98"/>
      <c r="U40" s="104" t="e">
        <f t="shared" si="10"/>
        <v>#DIV/0!</v>
      </c>
      <c r="V40" s="100" t="e">
        <f t="shared" si="11"/>
        <v>#DIV/0!</v>
      </c>
      <c r="W40" s="98"/>
      <c r="X40" s="105" t="e">
        <f t="shared" si="12"/>
        <v>#DIV/0!</v>
      </c>
      <c r="Y40" s="100" t="e">
        <f t="shared" si="13"/>
        <v>#DIV/0!</v>
      </c>
      <c r="Z40" s="106" t="e">
        <f t="shared" si="14"/>
        <v>#DIV/0!</v>
      </c>
      <c r="AA40" s="98"/>
      <c r="AB40" s="105">
        <f t="shared" si="15"/>
        <v>0</v>
      </c>
      <c r="AC40" s="107">
        <f t="shared" si="16"/>
        <v>0</v>
      </c>
      <c r="AD40" s="162" t="e">
        <f t="shared" si="17"/>
        <v>#DIV/0!</v>
      </c>
      <c r="AE40" s="98"/>
      <c r="AF40" s="101"/>
      <c r="AG40" s="110">
        <f t="shared" si="18"/>
        <v>0</v>
      </c>
      <c r="AH40" s="111" t="e">
        <f t="shared" si="19"/>
        <v>#DIV/0!</v>
      </c>
    </row>
    <row r="41" spans="1:34" ht="15">
      <c r="A41" s="158">
        <f t="shared" si="20"/>
        <v>31</v>
      </c>
      <c r="B41" s="77" t="s">
        <v>160</v>
      </c>
      <c r="C41" s="77" t="s">
        <v>161</v>
      </c>
      <c r="D41" s="78"/>
      <c r="E41" s="98">
        <v>27</v>
      </c>
      <c r="F41" s="99">
        <f t="shared" si="0"/>
        <v>54</v>
      </c>
      <c r="G41" s="100">
        <f t="shared" si="1"/>
        <v>5.4</v>
      </c>
      <c r="H41" s="98">
        <v>37</v>
      </c>
      <c r="I41" s="99">
        <f t="shared" si="2"/>
        <v>74</v>
      </c>
      <c r="J41" s="100">
        <f t="shared" si="3"/>
        <v>11.1</v>
      </c>
      <c r="K41" s="161">
        <f t="shared" si="21"/>
        <v>69</v>
      </c>
      <c r="L41" s="98">
        <v>24</v>
      </c>
      <c r="M41" s="99">
        <v>24</v>
      </c>
      <c r="N41" s="100">
        <f t="shared" si="6"/>
        <v>4.8</v>
      </c>
      <c r="O41" s="98">
        <v>57</v>
      </c>
      <c r="P41" s="101">
        <v>46</v>
      </c>
      <c r="Q41" s="102">
        <f t="shared" si="7"/>
        <v>68.66666666666667</v>
      </c>
      <c r="R41" s="103">
        <f t="shared" si="8"/>
        <v>20.599999999999998</v>
      </c>
      <c r="S41" s="106">
        <f t="shared" si="9"/>
        <v>57.5</v>
      </c>
      <c r="T41" s="98"/>
      <c r="U41" s="104" t="e">
        <f t="shared" si="10"/>
        <v>#DIV/0!</v>
      </c>
      <c r="V41" s="100" t="e">
        <f t="shared" si="11"/>
        <v>#DIV/0!</v>
      </c>
      <c r="W41" s="98"/>
      <c r="X41" s="105" t="e">
        <f t="shared" si="12"/>
        <v>#DIV/0!</v>
      </c>
      <c r="Y41" s="100" t="e">
        <f t="shared" si="13"/>
        <v>#DIV/0!</v>
      </c>
      <c r="Z41" s="106" t="e">
        <f t="shared" si="14"/>
        <v>#DIV/0!</v>
      </c>
      <c r="AA41" s="98"/>
      <c r="AB41" s="105">
        <f t="shared" si="15"/>
        <v>0</v>
      </c>
      <c r="AC41" s="107">
        <f t="shared" si="16"/>
        <v>0</v>
      </c>
      <c r="AD41" s="162" t="e">
        <f t="shared" si="17"/>
        <v>#DIV/0!</v>
      </c>
      <c r="AE41" s="98"/>
      <c r="AF41" s="101"/>
      <c r="AG41" s="110">
        <f t="shared" si="18"/>
        <v>0</v>
      </c>
      <c r="AH41" s="111" t="e">
        <f t="shared" si="19"/>
        <v>#DIV/0!</v>
      </c>
    </row>
    <row r="42" spans="1:34" ht="15.75">
      <c r="A42" s="158">
        <f t="shared" si="20"/>
        <v>32</v>
      </c>
      <c r="B42" s="77" t="s">
        <v>162</v>
      </c>
      <c r="C42" s="77" t="s">
        <v>163</v>
      </c>
      <c r="D42" s="78"/>
      <c r="E42" s="98">
        <v>17</v>
      </c>
      <c r="F42" s="99">
        <f t="shared" si="0"/>
        <v>34</v>
      </c>
      <c r="G42" s="100">
        <f t="shared" si="1"/>
        <v>3.4000000000000004</v>
      </c>
      <c r="H42" s="98">
        <v>20</v>
      </c>
      <c r="I42" s="99">
        <f t="shared" si="2"/>
        <v>40</v>
      </c>
      <c r="J42" s="100">
        <f t="shared" si="3"/>
        <v>6</v>
      </c>
      <c r="K42" s="161">
        <f t="shared" si="21"/>
        <v>38.5</v>
      </c>
      <c r="L42" s="98"/>
      <c r="M42" s="99">
        <f>(L42/$L$10*100)</f>
        <v>0</v>
      </c>
      <c r="N42" s="100">
        <f t="shared" si="6"/>
        <v>0</v>
      </c>
      <c r="O42" s="98">
        <v>29</v>
      </c>
      <c r="P42" s="101">
        <v>18</v>
      </c>
      <c r="Q42" s="102">
        <f t="shared" si="7"/>
        <v>31.333333333333336</v>
      </c>
      <c r="R42" s="103">
        <f t="shared" si="8"/>
        <v>9.4</v>
      </c>
      <c r="S42" s="106">
        <f t="shared" si="9"/>
        <v>23.5</v>
      </c>
      <c r="T42" s="98"/>
      <c r="U42" s="104" t="e">
        <f t="shared" si="10"/>
        <v>#DIV/0!</v>
      </c>
      <c r="V42" s="100" t="e">
        <f t="shared" si="11"/>
        <v>#DIV/0!</v>
      </c>
      <c r="W42" s="98"/>
      <c r="X42" s="105" t="e">
        <f t="shared" si="12"/>
        <v>#DIV/0!</v>
      </c>
      <c r="Y42" s="100" t="e">
        <f t="shared" si="13"/>
        <v>#DIV/0!</v>
      </c>
      <c r="Z42" s="106" t="e">
        <f t="shared" si="14"/>
        <v>#DIV/0!</v>
      </c>
      <c r="AA42" s="98"/>
      <c r="AB42" s="105">
        <f t="shared" si="15"/>
        <v>0</v>
      </c>
      <c r="AC42" s="107">
        <f t="shared" si="16"/>
        <v>0</v>
      </c>
      <c r="AD42" s="162" t="e">
        <f t="shared" si="17"/>
        <v>#DIV/0!</v>
      </c>
      <c r="AE42" s="98"/>
      <c r="AF42" s="101"/>
      <c r="AG42" s="110">
        <f t="shared" si="18"/>
        <v>0</v>
      </c>
      <c r="AH42" s="111" t="e">
        <f t="shared" si="19"/>
        <v>#DIV/0!</v>
      </c>
    </row>
    <row r="43" spans="1:34" ht="12.75">
      <c r="A43" s="166"/>
      <c r="B43" s="153"/>
      <c r="C43" s="153"/>
      <c r="D43" s="167"/>
      <c r="E43" s="152"/>
      <c r="F43" s="153"/>
      <c r="G43" s="153"/>
      <c r="H43" s="153"/>
      <c r="I43" s="153"/>
      <c r="J43" s="153"/>
      <c r="K43" s="153"/>
      <c r="L43" s="153">
        <f>SUM(L11:L42)</f>
        <v>713</v>
      </c>
      <c r="M43" s="153"/>
      <c r="N43" s="153"/>
      <c r="O43" s="153"/>
      <c r="P43" s="153">
        <f>SUM(P11:P42)</f>
        <v>1216</v>
      </c>
      <c r="Q43" s="153"/>
      <c r="R43" s="153"/>
      <c r="S43" s="153"/>
      <c r="T43" s="153"/>
      <c r="U43" s="153"/>
      <c r="V43" s="153"/>
      <c r="W43" s="153"/>
      <c r="X43" s="153"/>
      <c r="Y43" s="153"/>
      <c r="Z43" s="168"/>
      <c r="AA43" s="153"/>
      <c r="AB43" s="153"/>
      <c r="AC43" s="153"/>
      <c r="AD43" s="153"/>
      <c r="AE43" s="153"/>
      <c r="AF43" s="153"/>
      <c r="AG43" s="153"/>
      <c r="AH43" s="153"/>
    </row>
    <row r="44" spans="1:34" ht="33.75">
      <c r="A44" s="166"/>
      <c r="B44" s="116" t="s">
        <v>74</v>
      </c>
      <c r="C44" s="116"/>
      <c r="D44" s="167"/>
      <c r="E44" s="152"/>
      <c r="F44" s="117" t="s">
        <v>75</v>
      </c>
      <c r="G44" s="118"/>
      <c r="H44" s="118"/>
      <c r="I44" s="119" t="s">
        <v>76</v>
      </c>
      <c r="J44" s="118"/>
      <c r="K44" s="122" t="s">
        <v>77</v>
      </c>
      <c r="L44" s="169">
        <f>L43/32*2</f>
        <v>44.5625</v>
      </c>
      <c r="M44" s="117" t="s">
        <v>78</v>
      </c>
      <c r="N44" s="118"/>
      <c r="O44" s="169"/>
      <c r="P44" s="169">
        <f>P43/32/75*100</f>
        <v>50.66666666666667</v>
      </c>
      <c r="Q44" s="119" t="s">
        <v>79</v>
      </c>
      <c r="R44" s="121"/>
      <c r="S44" s="122" t="s">
        <v>80</v>
      </c>
      <c r="T44" s="169"/>
      <c r="U44" s="119" t="s">
        <v>81</v>
      </c>
      <c r="V44" s="118"/>
      <c r="W44" s="118"/>
      <c r="X44" s="117" t="s">
        <v>82</v>
      </c>
      <c r="Y44" s="118"/>
      <c r="Z44" s="122" t="s">
        <v>83</v>
      </c>
      <c r="AA44" s="121"/>
      <c r="AB44" s="123" t="s">
        <v>84</v>
      </c>
      <c r="AC44" s="121"/>
      <c r="AD44" s="124" t="s">
        <v>85</v>
      </c>
      <c r="AE44" s="169"/>
      <c r="AF44" s="169"/>
      <c r="AG44" s="125" t="s">
        <v>86</v>
      </c>
      <c r="AH44" s="125" t="s">
        <v>87</v>
      </c>
    </row>
    <row r="45" spans="1:34" ht="15">
      <c r="A45" s="166"/>
      <c r="B45" s="116"/>
      <c r="C45" s="116"/>
      <c r="D45" s="126"/>
      <c r="E45" s="152"/>
      <c r="F45" s="127">
        <f>AVERAGE(F11:F42)</f>
        <v>45.0625</v>
      </c>
      <c r="G45" s="128"/>
      <c r="H45" s="129"/>
      <c r="I45" s="127">
        <f>AVERAGE(I11:I42)</f>
        <v>53.25</v>
      </c>
      <c r="J45" s="128"/>
      <c r="K45" s="127">
        <f>AVERAGE(K11:K42)</f>
        <v>51.203125</v>
      </c>
      <c r="L45" s="129"/>
      <c r="M45" s="127">
        <f>AVERAGE(M11:M42)</f>
        <v>43.8125</v>
      </c>
      <c r="N45" s="128"/>
      <c r="O45" s="129"/>
      <c r="P45" s="128"/>
      <c r="Q45" s="127">
        <f>AVERAGE(Q11:Q42)</f>
        <v>53.35416666666667</v>
      </c>
      <c r="R45" s="128"/>
      <c r="S45" s="127">
        <f>AVERAGE(S11:S42)</f>
        <v>50.96875</v>
      </c>
      <c r="T45" s="129"/>
      <c r="U45" s="127" t="e">
        <f>AVERAGE(U11:U42)</f>
        <v>#DIV/0!</v>
      </c>
      <c r="V45" s="128"/>
      <c r="W45" s="128"/>
      <c r="X45" s="127" t="e">
        <f>AVERAGE(X11:X42)</f>
        <v>#DIV/0!</v>
      </c>
      <c r="Y45" s="128"/>
      <c r="Z45" s="127" t="e">
        <f>AVERAGE(Z11:Z42)</f>
        <v>#DIV/0!</v>
      </c>
      <c r="AA45" s="128"/>
      <c r="AB45" s="127">
        <f>AVERAGE(AB11:AB42)</f>
        <v>0</v>
      </c>
      <c r="AC45" s="128"/>
      <c r="AD45" s="127" t="e">
        <f>AVERAGE(AD11:AD42)</f>
        <v>#DIV/0!</v>
      </c>
      <c r="AE45" s="129"/>
      <c r="AF45" s="128"/>
      <c r="AG45" s="127">
        <f>AVERAGE(AG11:AG42)</f>
        <v>0</v>
      </c>
      <c r="AH45" s="127" t="e">
        <f>AVERAGE(AH11:AH42)</f>
        <v>#DIV/0!</v>
      </c>
    </row>
    <row r="46" spans="1:34" ht="12.75">
      <c r="A46" s="166"/>
      <c r="B46" s="116"/>
      <c r="C46" s="116"/>
      <c r="D46" s="131"/>
      <c r="E46" s="152"/>
      <c r="F46" s="132">
        <f>F45/F10</f>
        <v>0.450625</v>
      </c>
      <c r="G46" s="133"/>
      <c r="H46" s="134"/>
      <c r="I46" s="132">
        <f>I45/F10</f>
        <v>0.5325</v>
      </c>
      <c r="J46" s="133"/>
      <c r="K46" s="136">
        <f>K45/F10</f>
        <v>0.51203125</v>
      </c>
      <c r="L46" s="134"/>
      <c r="M46" s="136">
        <f>M45/F10</f>
        <v>0.438125</v>
      </c>
      <c r="N46" s="137"/>
      <c r="O46" s="134"/>
      <c r="P46" s="137"/>
      <c r="Q46" s="132">
        <f>Q45/Q10</f>
        <v>0.5335416666666667</v>
      </c>
      <c r="R46" s="133"/>
      <c r="S46" s="132">
        <f>S45/S10</f>
        <v>0.5096875</v>
      </c>
      <c r="T46" s="134"/>
      <c r="U46" s="132" t="e">
        <f>U45/F10</f>
        <v>#DIV/0!</v>
      </c>
      <c r="V46" s="133"/>
      <c r="W46" s="133"/>
      <c r="X46" s="132" t="e">
        <f>X45/X10</f>
        <v>#DIV/0!</v>
      </c>
      <c r="Y46" s="133"/>
      <c r="Z46" s="136" t="e">
        <f>Z45/F10</f>
        <v>#DIV/0!</v>
      </c>
      <c r="AA46" s="137"/>
      <c r="AB46" s="136">
        <f>AB45/H10</f>
        <v>0</v>
      </c>
      <c r="AC46" s="137"/>
      <c r="AD46" s="132" t="e">
        <f>AD45/F10</f>
        <v>#DIV/0!</v>
      </c>
      <c r="AE46" s="134"/>
      <c r="AF46" s="137"/>
      <c r="AG46" s="132">
        <f>AG45/AG10</f>
        <v>0</v>
      </c>
      <c r="AH46" s="132" t="e">
        <f>AH45/AH10</f>
        <v>#DIV/0!</v>
      </c>
    </row>
    <row r="47" spans="1:34" ht="12.75">
      <c r="A47" s="166"/>
      <c r="B47" s="153"/>
      <c r="C47" s="153"/>
      <c r="D47" s="167"/>
      <c r="E47" s="152"/>
      <c r="F47" s="138"/>
      <c r="G47" s="138"/>
      <c r="H47" s="153"/>
      <c r="I47" s="139"/>
      <c r="J47" s="138"/>
      <c r="K47" s="170"/>
      <c r="L47" s="153"/>
      <c r="M47" s="153"/>
      <c r="N47" s="153"/>
      <c r="O47" s="153"/>
      <c r="P47" s="153"/>
      <c r="Q47" s="139"/>
      <c r="R47" s="153"/>
      <c r="S47" s="139"/>
      <c r="T47" s="171"/>
      <c r="U47" s="138"/>
      <c r="V47" s="138"/>
      <c r="W47" s="138"/>
      <c r="X47" s="138"/>
      <c r="Y47" s="138"/>
      <c r="Z47" s="170"/>
      <c r="AA47" s="153"/>
      <c r="AB47" s="170"/>
      <c r="AC47" s="153"/>
      <c r="AD47" s="170"/>
      <c r="AE47" s="153"/>
      <c r="AF47" s="153"/>
      <c r="AG47" s="138"/>
      <c r="AH47" s="138"/>
    </row>
    <row r="48" spans="1:34" ht="12.75">
      <c r="A48" s="166"/>
      <c r="B48" s="143" t="s">
        <v>88</v>
      </c>
      <c r="C48" s="143"/>
      <c r="D48" s="144"/>
      <c r="E48" s="152"/>
      <c r="F48" s="139">
        <f>COUNTIF(F11:F42,"&gt;=40")</f>
        <v>23</v>
      </c>
      <c r="G48" s="138"/>
      <c r="H48" s="153"/>
      <c r="I48" s="139">
        <f>COUNTIF(I11:I42,"&gt;=40")</f>
        <v>27</v>
      </c>
      <c r="J48" s="138"/>
      <c r="K48" s="170">
        <f>COUNTIF(K11:K42,"&gt;=40")</f>
        <v>25</v>
      </c>
      <c r="L48" s="153"/>
      <c r="M48" s="139">
        <f>COUNTIF(M11:M42,"&gt;=40")</f>
        <v>19</v>
      </c>
      <c r="N48" s="138"/>
      <c r="O48" s="153"/>
      <c r="P48" s="153"/>
      <c r="Q48" s="139">
        <f>COUNTIF(Q11:Q42,"&gt;=40")</f>
        <v>27</v>
      </c>
      <c r="R48" s="138"/>
      <c r="S48" s="139">
        <f>COUNTIF(S11:S42,"&gt;=40")</f>
        <v>26</v>
      </c>
      <c r="T48" s="153"/>
      <c r="U48" s="139">
        <f>COUNTIF(U11:U42,"&gt;=40")</f>
        <v>0</v>
      </c>
      <c r="V48" s="138"/>
      <c r="W48" s="138"/>
      <c r="X48" s="139">
        <f>COUNTIF(X11:X42,"&gt;=40")</f>
        <v>0</v>
      </c>
      <c r="Y48" s="138"/>
      <c r="Z48" s="170">
        <f>COUNTIF(Z11:Z42,"&gt;=40")</f>
        <v>0</v>
      </c>
      <c r="AA48" s="153"/>
      <c r="AB48" s="170">
        <f>COUNTIF(AB11:AB42,"&gt;=40")</f>
        <v>0</v>
      </c>
      <c r="AC48" s="153"/>
      <c r="AD48" s="170">
        <f>COUNTIF(AD11:AD42,"&gt;=40")</f>
        <v>0</v>
      </c>
      <c r="AE48" s="153"/>
      <c r="AF48" s="153"/>
      <c r="AG48" s="139">
        <f>COUNTIF(AG11:AG42,"&gt;=40")</f>
        <v>0</v>
      </c>
      <c r="AH48" s="139">
        <f>COUNTIF(AH11:AH42,"&gt;=40")</f>
        <v>0</v>
      </c>
    </row>
    <row r="49" spans="1:34" ht="12.75">
      <c r="A49" s="166"/>
      <c r="B49" s="143" t="s">
        <v>89</v>
      </c>
      <c r="C49" s="143"/>
      <c r="D49" s="144"/>
      <c r="E49" s="152"/>
      <c r="F49" s="139">
        <f>COUNTIF(F11:F42,"&gt;=30")</f>
        <v>29</v>
      </c>
      <c r="G49" s="138"/>
      <c r="H49" s="153"/>
      <c r="I49" s="139">
        <f>COUNTIF(I11:I42,"&gt;=30")</f>
        <v>30</v>
      </c>
      <c r="J49" s="138"/>
      <c r="K49" s="170">
        <f>COUNTIF(K11:K42,"&gt;=30")</f>
        <v>30</v>
      </c>
      <c r="L49" s="153"/>
      <c r="M49" s="139">
        <f>COUNTIF(M11:M42,"&gt;=30")</f>
        <v>25</v>
      </c>
      <c r="N49" s="138"/>
      <c r="O49" s="153"/>
      <c r="P49" s="153"/>
      <c r="Q49" s="139">
        <f>COUNTIF(Q11:Q42,"&gt;=30")</f>
        <v>31</v>
      </c>
      <c r="R49" s="138"/>
      <c r="S49" s="139">
        <f>COUNTIF(S11:S42,"&gt;=30")</f>
        <v>30</v>
      </c>
      <c r="T49" s="153"/>
      <c r="U49" s="139">
        <f>COUNTIF(U11:U42,"&gt;=30")</f>
        <v>0</v>
      </c>
      <c r="V49" s="138"/>
      <c r="W49" s="138"/>
      <c r="X49" s="139">
        <f>COUNTIF(X11:X42,"&gt;=30")</f>
        <v>0</v>
      </c>
      <c r="Y49" s="138"/>
      <c r="Z49" s="170">
        <f>COUNTIF(Z11:Z42,"&gt;=30")</f>
        <v>0</v>
      </c>
      <c r="AA49" s="153"/>
      <c r="AB49" s="170">
        <f>COUNTIF(AB11:AB42,"&gt;=30")</f>
        <v>0</v>
      </c>
      <c r="AC49" s="153"/>
      <c r="AD49" s="170">
        <f>COUNTIF(AD11:AD42,"&gt;=30")</f>
        <v>0</v>
      </c>
      <c r="AE49" s="153"/>
      <c r="AF49" s="153"/>
      <c r="AG49" s="139">
        <f>COUNTIF(AG11:AG42,"&gt;=30")</f>
        <v>0</v>
      </c>
      <c r="AH49" s="139">
        <f>COUNTIF(AH11:AH42,"&gt;=30")</f>
        <v>0</v>
      </c>
    </row>
    <row r="50" spans="1:34" ht="12.75">
      <c r="A50" s="166"/>
      <c r="B50" s="143" t="s">
        <v>90</v>
      </c>
      <c r="C50" s="143"/>
      <c r="D50" s="144"/>
      <c r="E50" s="153"/>
      <c r="F50" s="145">
        <f>MAX(F11:F42)</f>
        <v>66</v>
      </c>
      <c r="G50" s="146"/>
      <c r="H50" s="153"/>
      <c r="I50" s="145">
        <f>MAX(I11:I42)</f>
        <v>84</v>
      </c>
      <c r="J50" s="146"/>
      <c r="K50" s="172">
        <f>MAX(K11:K42)</f>
        <v>79.5</v>
      </c>
      <c r="L50" s="153"/>
      <c r="M50" s="145">
        <f>MAX(M11:M42)</f>
        <v>88</v>
      </c>
      <c r="N50" s="146"/>
      <c r="O50" s="153"/>
      <c r="P50" s="153"/>
      <c r="Q50" s="145">
        <f>MAX(Q11:Q42)</f>
        <v>78</v>
      </c>
      <c r="R50" s="146"/>
      <c r="S50" s="145">
        <f>MAX(S11:S42)</f>
        <v>80.5</v>
      </c>
      <c r="T50" s="153"/>
      <c r="U50" s="145" t="e">
        <f>MAX(U11:U42)</f>
        <v>#DIV/0!</v>
      </c>
      <c r="V50" s="146"/>
      <c r="W50" s="146"/>
      <c r="X50" s="145" t="e">
        <f>MAX(X11:X42)</f>
        <v>#DIV/0!</v>
      </c>
      <c r="Y50" s="146"/>
      <c r="Z50" s="172" t="e">
        <f>MAX(Z11:Z42)</f>
        <v>#DIV/0!</v>
      </c>
      <c r="AA50" s="171"/>
      <c r="AB50" s="172">
        <f>MAX(AB11:AB42)</f>
        <v>0</v>
      </c>
      <c r="AC50" s="171"/>
      <c r="AD50" s="172" t="e">
        <f>MAX(AD11:AD42)</f>
        <v>#DIV/0!</v>
      </c>
      <c r="AE50" s="153"/>
      <c r="AF50" s="153"/>
      <c r="AG50" s="145">
        <f>MAX(AG11:AG42)</f>
        <v>0</v>
      </c>
      <c r="AH50" s="145" t="e">
        <f>MAX(AH11:AH42)</f>
        <v>#DIV/0!</v>
      </c>
    </row>
    <row r="51" spans="1:34" ht="12.75">
      <c r="A51" s="166"/>
      <c r="B51" s="143" t="s">
        <v>91</v>
      </c>
      <c r="C51" s="143"/>
      <c r="D51" s="144"/>
      <c r="E51" s="153"/>
      <c r="F51" s="145">
        <f>MIN(F11:F42)</f>
        <v>24</v>
      </c>
      <c r="G51" s="146"/>
      <c r="H51" s="153"/>
      <c r="I51" s="145">
        <f>MIN(I11:I42)</f>
        <v>0</v>
      </c>
      <c r="J51" s="146"/>
      <c r="K51" s="172">
        <f>MIN(K11:K42)</f>
        <v>11.5</v>
      </c>
      <c r="L51" s="153"/>
      <c r="M51" s="145">
        <f>MIN(M11:M42)</f>
        <v>0</v>
      </c>
      <c r="N51" s="146"/>
      <c r="O51" s="153"/>
      <c r="P51" s="153"/>
      <c r="Q51" s="145">
        <f>MIN(Q11:Q42)</f>
        <v>24</v>
      </c>
      <c r="R51" s="146"/>
      <c r="S51" s="145">
        <f>MIN(S11:S42)</f>
        <v>21.5</v>
      </c>
      <c r="T51" s="153"/>
      <c r="U51" s="145" t="e">
        <f>MIN(U11:U42)</f>
        <v>#DIV/0!</v>
      </c>
      <c r="V51" s="146"/>
      <c r="W51" s="146"/>
      <c r="X51" s="145" t="e">
        <f>MIN(X11:X42)</f>
        <v>#DIV/0!</v>
      </c>
      <c r="Y51" s="146"/>
      <c r="Z51" s="172" t="e">
        <f>MIN(Z11:Z42)</f>
        <v>#DIV/0!</v>
      </c>
      <c r="AA51" s="171"/>
      <c r="AB51" s="172">
        <f>MIN(AB11:AB42)</f>
        <v>0</v>
      </c>
      <c r="AC51" s="171"/>
      <c r="AD51" s="172" t="e">
        <f>MIN(AD11:AD42)</f>
        <v>#DIV/0!</v>
      </c>
      <c r="AE51" s="153"/>
      <c r="AF51" s="153"/>
      <c r="AG51" s="145">
        <f>MIN(AG11:AG42)</f>
        <v>0</v>
      </c>
      <c r="AH51" s="145" t="e">
        <f>MIN(AH11:AH42)</f>
        <v>#DIV/0!</v>
      </c>
    </row>
    <row r="52" spans="1:34" ht="12.75">
      <c r="A52" s="166"/>
      <c r="B52" s="153"/>
      <c r="C52" s="153"/>
      <c r="D52" s="167"/>
      <c r="E52" s="153"/>
      <c r="F52" s="153"/>
      <c r="G52" s="153"/>
      <c r="H52" s="153"/>
      <c r="I52" s="170"/>
      <c r="J52" s="153"/>
      <c r="K52" s="170"/>
      <c r="L52" s="153"/>
      <c r="M52" s="138"/>
      <c r="N52" s="138"/>
      <c r="O52" s="153"/>
      <c r="P52" s="153"/>
      <c r="Q52" s="170"/>
      <c r="R52" s="153"/>
      <c r="S52" s="170"/>
      <c r="T52" s="153"/>
      <c r="U52" s="153"/>
      <c r="V52" s="153"/>
      <c r="W52" s="153"/>
      <c r="X52" s="153"/>
      <c r="Y52" s="153"/>
      <c r="Z52" s="170"/>
      <c r="AA52" s="153"/>
      <c r="AB52" s="170"/>
      <c r="AC52" s="153"/>
      <c r="AD52" s="170"/>
      <c r="AE52" s="153"/>
      <c r="AF52" s="153"/>
      <c r="AG52" s="153"/>
      <c r="AH52" s="153"/>
    </row>
    <row r="53" spans="1:34" ht="15">
      <c r="A53" s="166"/>
      <c r="B53" s="148" t="s">
        <v>92</v>
      </c>
      <c r="C53" s="149" t="s">
        <v>93</v>
      </c>
      <c r="D53" s="150">
        <v>1</v>
      </c>
      <c r="E53" s="153"/>
      <c r="F53" s="139">
        <f>COUNTIF(F$11:F$42,"&lt;30")</f>
        <v>3</v>
      </c>
      <c r="G53" s="138"/>
      <c r="H53" s="153"/>
      <c r="I53" s="139">
        <f>COUNTIF(I$11:I$42,"&lt;30")</f>
        <v>2</v>
      </c>
      <c r="J53" s="138"/>
      <c r="K53" s="170">
        <f>COUNTIF(K$11:K$42,"&lt;30")</f>
        <v>2</v>
      </c>
      <c r="L53" s="153"/>
      <c r="M53" s="139">
        <f>COUNTIF(M$11:M$42,"&lt;30")</f>
        <v>7</v>
      </c>
      <c r="N53" s="138"/>
      <c r="O53" s="153"/>
      <c r="P53" s="153"/>
      <c r="Q53" s="139">
        <f>COUNTIF(Q$11:Q$42,"&lt;30")</f>
        <v>1</v>
      </c>
      <c r="R53" s="138"/>
      <c r="S53" s="139">
        <f>COUNTIF(S$11:S$42,"&lt;30")</f>
        <v>2</v>
      </c>
      <c r="T53" s="153"/>
      <c r="U53" s="139">
        <f>COUNTIF(U$11:U$42,"&lt;30")</f>
        <v>0</v>
      </c>
      <c r="V53" s="138"/>
      <c r="W53" s="138"/>
      <c r="X53" s="139">
        <f>COUNTIF(X$11:X$42,"&lt;30")</f>
        <v>0</v>
      </c>
      <c r="Y53" s="138"/>
      <c r="Z53" s="170">
        <f>COUNTIF(Z$11:Z$42,"&lt;30")</f>
        <v>0</v>
      </c>
      <c r="AA53" s="153"/>
      <c r="AB53" s="170">
        <f>COUNTIF(AB$11:AB$42,"&lt;30")</f>
        <v>32</v>
      </c>
      <c r="AC53" s="153"/>
      <c r="AD53" s="170">
        <f>COUNTIF(AD$11:AD$42,"&lt;30")</f>
        <v>0</v>
      </c>
      <c r="AE53" s="153"/>
      <c r="AF53" s="153"/>
      <c r="AG53" s="139">
        <f>COUNTIF(AG$11:AG$42,"&lt;30")</f>
        <v>32</v>
      </c>
      <c r="AH53" s="139">
        <f>COUNTIF(AH$11:AH$42,"&lt;30")</f>
        <v>0</v>
      </c>
    </row>
    <row r="54" spans="1:34" ht="15">
      <c r="A54" s="166"/>
      <c r="B54" s="148"/>
      <c r="C54" s="149" t="s">
        <v>94</v>
      </c>
      <c r="D54" s="150">
        <v>2</v>
      </c>
      <c r="E54" s="153"/>
      <c r="F54" s="139">
        <f>_xlfn.COUNTIFS(F$11:F$42,"&gt;=30",F$11:F$42,"&lt;40")</f>
        <v>6</v>
      </c>
      <c r="G54" s="138"/>
      <c r="H54" s="153"/>
      <c r="I54" s="139">
        <f>_xlfn.COUNTIFS(I$11:I$42,"&gt;=30",I$11:I$42,"&lt;40")</f>
        <v>3</v>
      </c>
      <c r="J54" s="138"/>
      <c r="K54" s="170">
        <f>_xlfn.COUNTIFS(K$11:K$42,"&gt;=30",K$11:K$42,"&lt;40")</f>
        <v>5</v>
      </c>
      <c r="L54" s="153"/>
      <c r="M54" s="139">
        <f>_xlfn.COUNTIFS(M$11:M$42,"&gt;=30",M$11:M$42,"&lt;40")</f>
        <v>6</v>
      </c>
      <c r="N54" s="138"/>
      <c r="O54" s="153"/>
      <c r="P54" s="153"/>
      <c r="Q54" s="139">
        <f>_xlfn.COUNTIFS(Q$11:Q$42,"&gt;=30",Q$11:Q$42,"&lt;40")</f>
        <v>4</v>
      </c>
      <c r="R54" s="138"/>
      <c r="S54" s="139">
        <f>_xlfn.COUNTIFS(S$11:S$42,"&gt;=30",S$11:S$42,"&lt;40")</f>
        <v>4</v>
      </c>
      <c r="T54" s="153"/>
      <c r="U54" s="139">
        <f>_xlfn.COUNTIFS(U$11:U$42,"&gt;=30",U$11:U$42,"&lt;40")</f>
        <v>0</v>
      </c>
      <c r="V54" s="138"/>
      <c r="W54" s="138"/>
      <c r="X54" s="139">
        <f>_xlfn.COUNTIFS(X$11:X$42,"&gt;=30",X$11:X$42,"&lt;40")</f>
        <v>0</v>
      </c>
      <c r="Y54" s="138"/>
      <c r="Z54" s="170">
        <f>_xlfn.COUNTIFS(Z$11:Z$42,"&gt;=30",Z$11:Z$42,"&lt;40")</f>
        <v>0</v>
      </c>
      <c r="AA54" s="153"/>
      <c r="AB54" s="170">
        <f>_xlfn.COUNTIFS(AB$11:AB$42,"&gt;=30",AB$11:AB$42,"&lt;40")</f>
        <v>0</v>
      </c>
      <c r="AC54" s="153"/>
      <c r="AD54" s="170">
        <f>_xlfn.COUNTIFS(AD$11:AD$42,"&gt;=30",AD$11:AD$42,"&lt;40")</f>
        <v>0</v>
      </c>
      <c r="AE54" s="153"/>
      <c r="AF54" s="153"/>
      <c r="AG54" s="139">
        <f>_xlfn.COUNTIFS(AG$11:AG$42,"&gt;=30",AG$11:AG$42,"&lt;40")</f>
        <v>0</v>
      </c>
      <c r="AH54" s="139">
        <f>_xlfn.COUNTIFS(AH$11:AH$42,"&gt;=30",AH$11:AH$42,"&lt;40")</f>
        <v>0</v>
      </c>
    </row>
    <row r="55" spans="1:34" ht="15">
      <c r="A55" s="166"/>
      <c r="B55" s="148"/>
      <c r="C55" s="149" t="s">
        <v>95</v>
      </c>
      <c r="D55" s="150">
        <v>3</v>
      </c>
      <c r="E55" s="153"/>
      <c r="F55" s="139">
        <f>_xlfn.COUNTIFS(F$11:F$42,"&gt;=40",F$11:F$42,"&lt;50")</f>
        <v>8</v>
      </c>
      <c r="G55" s="138"/>
      <c r="H55" s="153"/>
      <c r="I55" s="139">
        <f>_xlfn.COUNTIFS(I$11:I$42,"&gt;=40",I$11:I$42,"&lt;50")</f>
        <v>9</v>
      </c>
      <c r="J55" s="138"/>
      <c r="K55" s="170">
        <f>_xlfn.COUNTIFS(K$11:K$42,"&gt;=40",K$11:K$42,"&lt;50")</f>
        <v>8</v>
      </c>
      <c r="L55" s="153"/>
      <c r="M55" s="139">
        <f>_xlfn.COUNTIFS(M$11:M$42,"&gt;=40",M$11:M$42,"&lt;50")</f>
        <v>7</v>
      </c>
      <c r="N55" s="138"/>
      <c r="O55" s="153"/>
      <c r="P55" s="153"/>
      <c r="Q55" s="139">
        <f>_xlfn.COUNTIFS(Q$11:Q$42,"&gt;=40",Q$11:Q$42,"&lt;50")</f>
        <v>6</v>
      </c>
      <c r="R55" s="138"/>
      <c r="S55" s="139">
        <f>_xlfn.COUNTIFS(S$11:S$42,"&gt;=40",S$11:S$42,"&lt;50")</f>
        <v>6</v>
      </c>
      <c r="T55" s="153"/>
      <c r="U55" s="139">
        <f>_xlfn.COUNTIFS(U$11:U$42,"&gt;=40",U$11:U$42,"&lt;50")</f>
        <v>0</v>
      </c>
      <c r="V55" s="138"/>
      <c r="W55" s="138"/>
      <c r="X55" s="139">
        <f>_xlfn.COUNTIFS(X$11:X$42,"&gt;=40",X$11:X$42,"&lt;50")</f>
        <v>0</v>
      </c>
      <c r="Y55" s="138"/>
      <c r="Z55" s="170">
        <f>_xlfn.COUNTIFS(Z$11:Z$42,"&gt;=40",Z$11:Z$42,"&lt;50")</f>
        <v>0</v>
      </c>
      <c r="AA55" s="153"/>
      <c r="AB55" s="170">
        <f>_xlfn.COUNTIFS(AB$11:AB$42,"&gt;=40",AB$11:AB$42,"&lt;50")</f>
        <v>0</v>
      </c>
      <c r="AC55" s="153"/>
      <c r="AD55" s="170">
        <f>_xlfn.COUNTIFS(AD$11:AD$42,"&gt;=40",AD$11:AD$42,"&lt;50")</f>
        <v>0</v>
      </c>
      <c r="AE55" s="153"/>
      <c r="AF55" s="153"/>
      <c r="AG55" s="139">
        <f>_xlfn.COUNTIFS(AG$11:AG$42,"&gt;=40",AG$11:AG$42,"&lt;50")</f>
        <v>0</v>
      </c>
      <c r="AH55" s="139">
        <f>_xlfn.COUNTIFS(AH$11:AH$42,"&gt;=40",AH$11:AH$42,"&lt;50")</f>
        <v>0</v>
      </c>
    </row>
    <row r="56" spans="1:34" ht="15">
      <c r="A56" s="166"/>
      <c r="B56" s="148"/>
      <c r="C56" s="149" t="s">
        <v>96</v>
      </c>
      <c r="D56" s="150">
        <v>4</v>
      </c>
      <c r="E56" s="153"/>
      <c r="F56" s="139">
        <f>_xlfn.COUNTIFS(F$11:F$42,"&gt;=50",F$11:F$42,"&lt;60")</f>
        <v>14</v>
      </c>
      <c r="G56" s="138"/>
      <c r="H56" s="153"/>
      <c r="I56" s="139">
        <f>_xlfn.COUNTIFS(I$11:I$42,"&gt;=50",I$11:I$42,"&lt;60")</f>
        <v>5</v>
      </c>
      <c r="J56" s="138"/>
      <c r="K56" s="170">
        <f>_xlfn.COUNTIFS(K$11:K$42,"&gt;=50",K$11:K$42,"&lt;60")</f>
        <v>9</v>
      </c>
      <c r="L56" s="153"/>
      <c r="M56" s="139">
        <f>_xlfn.COUNTIFS(M$11:M$42,"&gt;=50",M$11:M$42,"&lt;60")</f>
        <v>5</v>
      </c>
      <c r="N56" s="138"/>
      <c r="O56" s="153"/>
      <c r="P56" s="153"/>
      <c r="Q56" s="139">
        <f>_xlfn.COUNTIFS(Q$11:Q$42,"&gt;=50",Q$11:Q$42,"&lt;60")</f>
        <v>8</v>
      </c>
      <c r="R56" s="138"/>
      <c r="S56" s="139">
        <f>_xlfn.COUNTIFS(S$11:S$42,"&gt;=50",S$11:S$42,"&lt;60")</f>
        <v>13</v>
      </c>
      <c r="T56" s="153"/>
      <c r="U56" s="139">
        <f>_xlfn.COUNTIFS(U$11:U$42,"&gt;=50",U$11:U$42,"&lt;60")</f>
        <v>0</v>
      </c>
      <c r="V56" s="138"/>
      <c r="W56" s="138"/>
      <c r="X56" s="139">
        <f>_xlfn.COUNTIFS(X$11:X$42,"&gt;=50",X$11:X$42,"&lt;60")</f>
        <v>0</v>
      </c>
      <c r="Y56" s="138"/>
      <c r="Z56" s="170">
        <f>_xlfn.COUNTIFS(Z$11:Z$42,"&gt;=50",Z$11:Z$42,"&lt;60")</f>
        <v>0</v>
      </c>
      <c r="AA56" s="153"/>
      <c r="AB56" s="170">
        <f>_xlfn.COUNTIFS(AB$11:AB$42,"&gt;=50",AB$11:AB$42,"&lt;60")</f>
        <v>0</v>
      </c>
      <c r="AC56" s="153"/>
      <c r="AD56" s="170">
        <f>_xlfn.COUNTIFS(AD$11:AD$42,"&gt;=50",AD$11:AD$42,"&lt;60")</f>
        <v>0</v>
      </c>
      <c r="AE56" s="153"/>
      <c r="AF56" s="153"/>
      <c r="AG56" s="139">
        <f>_xlfn.COUNTIFS(AG$11:AG$42,"&gt;=50",AG$11:AG$42,"&lt;60")</f>
        <v>0</v>
      </c>
      <c r="AH56" s="139">
        <f>_xlfn.COUNTIFS(AH$11:AH$42,"&gt;=50",AH$11:AH$42,"&lt;60")</f>
        <v>0</v>
      </c>
    </row>
    <row r="57" spans="1:34" ht="15">
      <c r="A57" s="166"/>
      <c r="B57" s="148"/>
      <c r="C57" s="149" t="s">
        <v>97</v>
      </c>
      <c r="D57" s="150">
        <v>5</v>
      </c>
      <c r="E57" s="153"/>
      <c r="F57" s="139">
        <f>_xlfn.COUNTIFS(F$11:F$42,"&gt;=60",F$11:F$42,"&lt;70")</f>
        <v>1</v>
      </c>
      <c r="G57" s="138"/>
      <c r="H57" s="153"/>
      <c r="I57" s="139">
        <f>_xlfn.COUNTIFS(I$11:I$42,"&gt;=60",I$11:I$42,"&lt;70")</f>
        <v>7</v>
      </c>
      <c r="J57" s="138"/>
      <c r="K57" s="170">
        <f>_xlfn.COUNTIFS(K$11:K$42,"&gt;=60",K$11:K$42,"&lt;70")</f>
        <v>5</v>
      </c>
      <c r="L57" s="153"/>
      <c r="M57" s="139">
        <f>_xlfn.COUNTIFS(M$11:M$42,"&gt;=60",M$11:M$42,"&lt;70")</f>
        <v>2</v>
      </c>
      <c r="N57" s="138"/>
      <c r="O57" s="153"/>
      <c r="P57" s="153"/>
      <c r="Q57" s="139">
        <f>_xlfn.COUNTIFS(Q$11:Q$42,"&gt;=60",Q$11:Q$42,"&lt;70")</f>
        <v>10</v>
      </c>
      <c r="R57" s="138"/>
      <c r="S57" s="139">
        <f>_xlfn.COUNTIFS(S$11:S$42,"&gt;=60",S$11:S$42,"&lt;70")</f>
        <v>6</v>
      </c>
      <c r="T57" s="153"/>
      <c r="U57" s="139">
        <f>_xlfn.COUNTIFS(U$11:U$42,"&gt;=60",U$11:U$42,"&lt;70")</f>
        <v>0</v>
      </c>
      <c r="V57" s="138"/>
      <c r="W57" s="138"/>
      <c r="X57" s="139">
        <f>_xlfn.COUNTIFS(X$11:X$42,"&gt;=60",X$11:X$42,"&lt;70")</f>
        <v>0</v>
      </c>
      <c r="Y57" s="138"/>
      <c r="Z57" s="170">
        <f>_xlfn.COUNTIFS(Z$11:Z$42,"&gt;=60",Z$11:Z$42,"&lt;70")</f>
        <v>0</v>
      </c>
      <c r="AA57" s="153"/>
      <c r="AB57" s="170">
        <f>_xlfn.COUNTIFS(AB$11:AB$42,"&gt;=60",AB$11:AB$42,"&lt;70")</f>
        <v>0</v>
      </c>
      <c r="AC57" s="153"/>
      <c r="AD57" s="170">
        <f>_xlfn.COUNTIFS(AD$11:AD$42,"&gt;=60",AD$11:AD$42,"&lt;70")</f>
        <v>0</v>
      </c>
      <c r="AE57" s="153"/>
      <c r="AF57" s="153"/>
      <c r="AG57" s="139">
        <f>_xlfn.COUNTIFS(AG$11:AG$42,"&gt;=60",AG$11:AG$42,"&lt;70")</f>
        <v>0</v>
      </c>
      <c r="AH57" s="139">
        <f>_xlfn.COUNTIFS(AH$11:AH$42,"&gt;=60",AH$11:AH$42,"&lt;70")</f>
        <v>0</v>
      </c>
    </row>
    <row r="58" spans="1:34" ht="15">
      <c r="A58" s="166"/>
      <c r="B58" s="148"/>
      <c r="C58" s="149" t="s">
        <v>98</v>
      </c>
      <c r="D58" s="150">
        <v>6</v>
      </c>
      <c r="E58" s="153"/>
      <c r="F58" s="139">
        <f>_xlfn.COUNTIFS(F$11:F$42,"&gt;=70",F$11:F$42,"&lt;80")</f>
        <v>0</v>
      </c>
      <c r="G58" s="138"/>
      <c r="H58" s="153"/>
      <c r="I58" s="139">
        <f>_xlfn.COUNTIFS(I$11:I$42,"&gt;=70",I$11:I$42,"&lt;80")</f>
        <v>3</v>
      </c>
      <c r="J58" s="138"/>
      <c r="K58" s="170">
        <f>_xlfn.COUNTIFS(K$11:K$42,"&gt;=70",K$11:K$42,"&lt;80")</f>
        <v>3</v>
      </c>
      <c r="L58" s="153"/>
      <c r="M58" s="139">
        <f>_xlfn.COUNTIFS(M$11:M$42,"&gt;=70",M$11:M$42,"&lt;80")</f>
        <v>4</v>
      </c>
      <c r="N58" s="138"/>
      <c r="O58" s="153"/>
      <c r="P58" s="153"/>
      <c r="Q58" s="139">
        <f>_xlfn.COUNTIFS(Q$11:Q$42,"&gt;=70",Q$11:Q$42,"&lt;80")</f>
        <v>3</v>
      </c>
      <c r="R58" s="138"/>
      <c r="S58" s="139">
        <f>_xlfn.COUNTIFS(S$11:S$42,"&gt;=70",S$11:S$42,"&lt;80")</f>
        <v>0</v>
      </c>
      <c r="T58" s="153"/>
      <c r="U58" s="139">
        <f>_xlfn.COUNTIFS(U$11:U$42,"&gt;=70",U$11:U$42,"&lt;80")</f>
        <v>0</v>
      </c>
      <c r="V58" s="138"/>
      <c r="W58" s="138"/>
      <c r="X58" s="139">
        <f>_xlfn.COUNTIFS(X$11:X$42,"&gt;=70",X$11:X$42,"&lt;80")</f>
        <v>0</v>
      </c>
      <c r="Y58" s="138"/>
      <c r="Z58" s="170">
        <f>_xlfn.COUNTIFS(Z$11:Z$42,"&gt;=70",Z$11:Z$42,"&lt;80")</f>
        <v>0</v>
      </c>
      <c r="AA58" s="153"/>
      <c r="AB58" s="170">
        <f>_xlfn.COUNTIFS(AB$11:AB$42,"&gt;=70",AB$11:AB$42,"&lt;80")</f>
        <v>0</v>
      </c>
      <c r="AC58" s="153"/>
      <c r="AD58" s="170">
        <f>_xlfn.COUNTIFS(AD$11:AD$42,"&gt;=70",AD$11:AD$42,"&lt;80")</f>
        <v>0</v>
      </c>
      <c r="AE58" s="153"/>
      <c r="AF58" s="153"/>
      <c r="AG58" s="139">
        <f>_xlfn.COUNTIFS(AG$11:AG$42,"&gt;=70",AG$11:AG$42,"&lt;80")</f>
        <v>0</v>
      </c>
      <c r="AH58" s="139">
        <f>_xlfn.COUNTIFS(AH$11:AH$42,"&gt;=70",AH$11:AH$42,"&lt;80")</f>
        <v>0</v>
      </c>
    </row>
    <row r="59" spans="1:34" ht="15">
      <c r="A59" s="166"/>
      <c r="B59" s="148"/>
      <c r="C59" s="149" t="s">
        <v>99</v>
      </c>
      <c r="D59" s="150">
        <v>7</v>
      </c>
      <c r="E59" s="153"/>
      <c r="F59" s="139">
        <f>COUNTIF(F$11:F$42,"&gt;=80")</f>
        <v>0</v>
      </c>
      <c r="G59" s="138"/>
      <c r="H59" s="153"/>
      <c r="I59" s="139">
        <f>COUNTIF(I$11:I$42,"&gt;=80")</f>
        <v>3</v>
      </c>
      <c r="J59" s="138"/>
      <c r="K59" s="170">
        <f>COUNTIF(K$11:K$42,"&gt;=80")</f>
        <v>0</v>
      </c>
      <c r="L59" s="153"/>
      <c r="M59" s="139">
        <f>COUNTIF(M$11:M$42,"&gt;=80")</f>
        <v>1</v>
      </c>
      <c r="N59" s="138"/>
      <c r="O59" s="153"/>
      <c r="P59" s="153"/>
      <c r="Q59" s="139">
        <f>COUNTIF(Q$11:Q$42,"&gt;=80")</f>
        <v>0</v>
      </c>
      <c r="R59" s="138"/>
      <c r="S59" s="139">
        <f>COUNTIF(S$11:S$42,"&gt;=80")</f>
        <v>1</v>
      </c>
      <c r="T59" s="153"/>
      <c r="U59" s="139">
        <f>COUNTIF(U$11:U$42,"&gt;=80")</f>
        <v>0</v>
      </c>
      <c r="V59" s="138"/>
      <c r="W59" s="138"/>
      <c r="X59" s="139">
        <f>COUNTIF(X$11:X$42,"&gt;=80")</f>
        <v>0</v>
      </c>
      <c r="Y59" s="138"/>
      <c r="Z59" s="170">
        <f>COUNTIF(Z$11:Z$42,"&gt;=80")</f>
        <v>0</v>
      </c>
      <c r="AA59" s="153"/>
      <c r="AB59" s="170">
        <f>COUNTIF(AB$11:AB$42,"&gt;=80")</f>
        <v>0</v>
      </c>
      <c r="AC59" s="153"/>
      <c r="AD59" s="170">
        <f>COUNTIF(AD$11:AD$42,"&gt;=80")</f>
        <v>0</v>
      </c>
      <c r="AE59" s="153"/>
      <c r="AF59" s="153"/>
      <c r="AG59" s="139">
        <f>COUNTIF(AG$11:AG$42,"&gt;=80")</f>
        <v>0</v>
      </c>
      <c r="AH59" s="139">
        <f>COUNTIF(AH$11:AH$42,"&gt;=80")</f>
        <v>0</v>
      </c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44:C46"/>
    <mergeCell ref="B48:C48"/>
    <mergeCell ref="B49:C49"/>
    <mergeCell ref="B50:C50"/>
    <mergeCell ref="B51:C51"/>
    <mergeCell ref="B53:B59"/>
  </mergeCells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65" zoomScaleNormal="65" workbookViewId="0" topLeftCell="A1">
      <selection activeCell="P44" sqref="P44"/>
    </sheetView>
  </sheetViews>
  <sheetFormatPr defaultColWidth="8.00390625" defaultRowHeight="12.75"/>
  <cols>
    <col min="1" max="1" width="6.57421875" style="0" customWidth="1"/>
    <col min="2" max="3" width="8.57421875" style="0" customWidth="1"/>
    <col min="4" max="4" width="5.57421875" style="0" customWidth="1"/>
    <col min="5" max="6" width="7.00390625" style="0" customWidth="1"/>
    <col min="7" max="7" width="6.7109375" style="0" customWidth="1"/>
    <col min="8" max="8" width="7.140625" style="0" customWidth="1"/>
    <col min="9" max="10" width="7.57421875" style="0" customWidth="1"/>
    <col min="11" max="11" width="7.421875" style="0" customWidth="1"/>
    <col min="12" max="12" width="7.8515625" style="0" customWidth="1"/>
    <col min="13" max="13" width="8.421875" style="0" customWidth="1"/>
    <col min="14" max="14" width="8.00390625" style="0" customWidth="1"/>
    <col min="15" max="15" width="7.8515625" style="0" customWidth="1"/>
    <col min="16" max="16" width="7.421875" style="0" customWidth="1"/>
    <col min="17" max="18" width="8.28125" style="0" customWidth="1"/>
    <col min="19" max="19" width="9.00390625" style="0" customWidth="1"/>
    <col min="20" max="20" width="7.57421875" style="0" customWidth="1"/>
    <col min="21" max="21" width="7.8515625" style="0" customWidth="1"/>
    <col min="22" max="22" width="8.00390625" style="0" customWidth="1"/>
    <col min="23" max="23" width="7.421875" style="0" customWidth="1"/>
    <col min="24" max="24" width="7.57421875" style="0" customWidth="1"/>
    <col min="25" max="25" width="8.00390625" style="0" customWidth="1"/>
    <col min="26" max="26" width="8.28125" style="0" customWidth="1"/>
    <col min="27" max="27" width="6.28125" style="0" customWidth="1"/>
    <col min="28" max="28" width="7.140625" style="0" customWidth="1"/>
    <col min="29" max="29" width="7.57421875" style="0" customWidth="1"/>
    <col min="30" max="30" width="7.8515625" style="0" customWidth="1"/>
    <col min="31" max="31" width="8.28125" style="0" customWidth="1"/>
    <col min="32" max="32" width="7.8515625" style="0" customWidth="1"/>
    <col min="33" max="33" width="8.00390625" style="0" customWidth="1"/>
    <col min="34" max="34" width="7.421875" style="0" customWidth="1"/>
    <col min="35" max="16384" width="8.57421875" style="0" customWidth="1"/>
  </cols>
  <sheetData>
    <row r="1" spans="1:34" ht="51.75" customHeigh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3.25">
      <c r="A3" s="3"/>
      <c r="B3" s="5" t="s">
        <v>1</v>
      </c>
      <c r="C3" s="6" t="s">
        <v>164</v>
      </c>
      <c r="D3" s="6"/>
      <c r="E3" s="6"/>
      <c r="F3" s="6"/>
      <c r="G3" s="6"/>
      <c r="H3" s="6"/>
      <c r="I3" s="6"/>
      <c r="J3" s="6"/>
      <c r="K3" s="9"/>
      <c r="L3" s="8" t="s">
        <v>3</v>
      </c>
      <c r="M3" s="9"/>
      <c r="N3" s="10" t="s">
        <v>165</v>
      </c>
      <c r="O3" s="11"/>
      <c r="P3" s="12"/>
      <c r="Q3" s="9"/>
      <c r="R3" s="9"/>
      <c r="S3" s="152"/>
      <c r="T3" s="14"/>
      <c r="U3" s="14"/>
      <c r="V3" s="14"/>
      <c r="W3" s="9"/>
      <c r="X3" s="9"/>
      <c r="Y3" s="9"/>
      <c r="Z3" s="8"/>
      <c r="AA3" s="8"/>
      <c r="AB3" s="8"/>
      <c r="AC3" s="8"/>
      <c r="AD3" s="153"/>
      <c r="AE3" s="9"/>
      <c r="AF3" s="9"/>
      <c r="AG3" s="9"/>
      <c r="AH3" s="9"/>
    </row>
    <row r="4" spans="1:34" ht="12.75">
      <c r="A4" s="152"/>
      <c r="B4" s="152"/>
      <c r="C4" s="153"/>
      <c r="D4" s="153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ht="1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154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4" ht="24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154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</row>
    <row r="8" spans="1:34" ht="15.75" customHeight="1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154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155"/>
      <c r="X8" s="156"/>
      <c r="Y8" s="157"/>
      <c r="Z8" s="30"/>
      <c r="AA8" s="46"/>
      <c r="AB8" s="46"/>
      <c r="AC8" s="46"/>
      <c r="AD8" s="31"/>
      <c r="AE8" s="24"/>
      <c r="AF8" s="24"/>
      <c r="AG8" s="42"/>
      <c r="AH8" s="32"/>
    </row>
    <row r="9" spans="1:34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154"/>
      <c r="L9" s="49">
        <v>50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</row>
    <row r="10" spans="1:34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63">
        <v>50</v>
      </c>
      <c r="I10" s="64">
        <v>100</v>
      </c>
      <c r="J10" s="65">
        <v>15</v>
      </c>
      <c r="K10" s="69">
        <v>100</v>
      </c>
      <c r="L10" s="60">
        <v>50</v>
      </c>
      <c r="M10" s="61">
        <v>100</v>
      </c>
      <c r="N10" s="62">
        <v>10</v>
      </c>
      <c r="O10" s="60">
        <v>75</v>
      </c>
      <c r="P10" s="67">
        <v>75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100</v>
      </c>
      <c r="AF10" s="67">
        <v>100</v>
      </c>
      <c r="AG10" s="74">
        <v>100</v>
      </c>
      <c r="AH10" s="75">
        <v>100</v>
      </c>
    </row>
    <row r="11" spans="1:34" ht="15.75">
      <c r="A11" s="158">
        <v>1</v>
      </c>
      <c r="B11" s="77" t="s">
        <v>166</v>
      </c>
      <c r="C11" s="77" t="s">
        <v>167</v>
      </c>
      <c r="D11" s="78"/>
      <c r="E11" s="79">
        <v>0</v>
      </c>
      <c r="F11" s="80">
        <f aca="true" t="shared" si="0" ref="F11:F18">(E11/$E$10*100)</f>
        <v>0</v>
      </c>
      <c r="G11" s="81">
        <f aca="true" t="shared" si="1" ref="G11:G18">(E11/$E$10*10)</f>
        <v>0</v>
      </c>
      <c r="H11" s="79">
        <v>29</v>
      </c>
      <c r="I11" s="80">
        <f aca="true" t="shared" si="2" ref="I11:I14">(H11/$H$10*100)</f>
        <v>57.99999999999999</v>
      </c>
      <c r="J11" s="81">
        <f aca="true" t="shared" si="3" ref="J11:J18">(H11/$H$10*15)</f>
        <v>8.7</v>
      </c>
      <c r="K11" s="82">
        <f aca="true" t="shared" si="4" ref="K11:K18">ROUND(F11*0.25+I11*0.75,2)</f>
        <v>43.5</v>
      </c>
      <c r="L11" s="173">
        <v>0</v>
      </c>
      <c r="M11" s="84">
        <f aca="true" t="shared" si="5" ref="M11:M47">(L11/$L$10*100)</f>
        <v>0</v>
      </c>
      <c r="N11" s="85">
        <f aca="true" t="shared" si="6" ref="N11:N47">(L11/$L$10*10)</f>
        <v>0</v>
      </c>
      <c r="O11" s="86">
        <v>40</v>
      </c>
      <c r="P11" s="87">
        <v>30</v>
      </c>
      <c r="Q11" s="88">
        <f aca="true" t="shared" si="7" ref="Q11:Q47">((O11+P11)/($O$10+$P$10)*100)</f>
        <v>46.666666666666664</v>
      </c>
      <c r="R11" s="89">
        <f aca="true" t="shared" si="8" ref="R11:R47">(O11+P11)/($O$10+$P$10)*30</f>
        <v>14</v>
      </c>
      <c r="S11" s="90">
        <f aca="true" t="shared" si="9" ref="S11:S47">ROUND((Q11*0.75+M11*0.25),2)</f>
        <v>35</v>
      </c>
      <c r="T11" s="86"/>
      <c r="U11" s="91" t="e">
        <f aca="true" t="shared" si="10" ref="U11:U18">(T11/$T$10*100)</f>
        <v>#DIV/0!</v>
      </c>
      <c r="V11" s="85" t="e">
        <f aca="true" t="shared" si="11" ref="V11:V18">(T11/$T$10*15)</f>
        <v>#DIV/0!</v>
      </c>
      <c r="W11" s="86"/>
      <c r="X11" s="92" t="e">
        <f aca="true" t="shared" si="12" ref="X11:X18">(W11/$W$10*100)</f>
        <v>#DIV/0!</v>
      </c>
      <c r="Y11" s="85" t="e">
        <f aca="true" t="shared" si="13" ref="Y11:Y18">(W11/$W$10*10)</f>
        <v>#DIV/0!</v>
      </c>
      <c r="Z11" s="90" t="e">
        <f aca="true" t="shared" si="14" ref="Z11:Z18">ROUND((U11*0.75+X11*0.25),2)</f>
        <v>#DIV/0!</v>
      </c>
      <c r="AA11" s="86"/>
      <c r="AB11" s="92">
        <f aca="true" t="shared" si="15" ref="AB11:AB18">(AA11/$AA$10*100)</f>
        <v>0</v>
      </c>
      <c r="AC11" s="93">
        <f aca="true" t="shared" si="16" ref="AC11:AC18">(AA11/$AA$10*10)</f>
        <v>0</v>
      </c>
      <c r="AD11" s="160" t="e">
        <f aca="true" t="shared" si="17" ref="AD11:AD18">G11+J11+N11+R11+V11+Y11+AC11</f>
        <v>#DIV/0!</v>
      </c>
      <c r="AE11" s="95"/>
      <c r="AF11" s="87"/>
      <c r="AG11" s="110">
        <f aca="true" t="shared" si="18" ref="AG11:AG18">ROUND((AE11+AF11)/($AE$10+$AF$10)*100,2)</f>
        <v>0</v>
      </c>
      <c r="AH11" s="97" t="e">
        <f aca="true" t="shared" si="19" ref="AH11:AH18">ROUND(AD11*0.25+AG11*0.75,2)</f>
        <v>#DIV/0!</v>
      </c>
    </row>
    <row r="12" spans="1:34" ht="15.75">
      <c r="A12" s="158">
        <f aca="true" t="shared" si="20" ref="A12:A47">A11+1</f>
        <v>2</v>
      </c>
      <c r="B12" s="77" t="s">
        <v>168</v>
      </c>
      <c r="C12" s="77" t="s">
        <v>169</v>
      </c>
      <c r="D12" s="78"/>
      <c r="E12" s="98">
        <v>27</v>
      </c>
      <c r="F12" s="99">
        <f t="shared" si="0"/>
        <v>54</v>
      </c>
      <c r="G12" s="100">
        <f t="shared" si="1"/>
        <v>5.4</v>
      </c>
      <c r="H12" s="98">
        <v>37</v>
      </c>
      <c r="I12" s="99">
        <f t="shared" si="2"/>
        <v>74</v>
      </c>
      <c r="J12" s="100">
        <f t="shared" si="3"/>
        <v>11.1</v>
      </c>
      <c r="K12" s="161">
        <f t="shared" si="4"/>
        <v>69</v>
      </c>
      <c r="L12" s="173">
        <v>20</v>
      </c>
      <c r="M12" s="99">
        <f t="shared" si="5"/>
        <v>40</v>
      </c>
      <c r="N12" s="100">
        <f t="shared" si="6"/>
        <v>4</v>
      </c>
      <c r="O12" s="98">
        <v>39</v>
      </c>
      <c r="P12" s="101">
        <v>34</v>
      </c>
      <c r="Q12" s="102">
        <f t="shared" si="7"/>
        <v>48.66666666666667</v>
      </c>
      <c r="R12" s="103">
        <f t="shared" si="8"/>
        <v>14.600000000000001</v>
      </c>
      <c r="S12" s="106">
        <f t="shared" si="9"/>
        <v>46.5</v>
      </c>
      <c r="T12" s="98"/>
      <c r="U12" s="104" t="e">
        <f t="shared" si="10"/>
        <v>#DIV/0!</v>
      </c>
      <c r="V12" s="100" t="e">
        <f t="shared" si="11"/>
        <v>#DIV/0!</v>
      </c>
      <c r="W12" s="98"/>
      <c r="X12" s="105" t="e">
        <f t="shared" si="12"/>
        <v>#DIV/0!</v>
      </c>
      <c r="Y12" s="100" t="e">
        <f t="shared" si="13"/>
        <v>#DIV/0!</v>
      </c>
      <c r="Z12" s="106" t="e">
        <f t="shared" si="14"/>
        <v>#DIV/0!</v>
      </c>
      <c r="AA12" s="98"/>
      <c r="AB12" s="105">
        <f t="shared" si="15"/>
        <v>0</v>
      </c>
      <c r="AC12" s="107">
        <f t="shared" si="16"/>
        <v>0</v>
      </c>
      <c r="AD12" s="162" t="e">
        <f t="shared" si="17"/>
        <v>#DIV/0!</v>
      </c>
      <c r="AE12" s="109"/>
      <c r="AF12" s="101"/>
      <c r="AG12" s="110">
        <f t="shared" si="18"/>
        <v>0</v>
      </c>
      <c r="AH12" s="111" t="e">
        <f t="shared" si="19"/>
        <v>#DIV/0!</v>
      </c>
    </row>
    <row r="13" spans="1:34" ht="15.75">
      <c r="A13" s="158">
        <f t="shared" si="20"/>
        <v>3</v>
      </c>
      <c r="B13" t="s">
        <v>170</v>
      </c>
      <c r="C13" t="s">
        <v>171</v>
      </c>
      <c r="D13" s="78"/>
      <c r="E13" s="98">
        <v>25</v>
      </c>
      <c r="F13" s="99">
        <f t="shared" si="0"/>
        <v>50</v>
      </c>
      <c r="G13" s="100">
        <f t="shared" si="1"/>
        <v>5</v>
      </c>
      <c r="H13" s="98">
        <v>28</v>
      </c>
      <c r="I13" s="99">
        <f t="shared" si="2"/>
        <v>56.00000000000001</v>
      </c>
      <c r="J13" s="100">
        <f t="shared" si="3"/>
        <v>8.4</v>
      </c>
      <c r="K13" s="161">
        <f t="shared" si="4"/>
        <v>54.5</v>
      </c>
      <c r="L13" s="173">
        <v>22</v>
      </c>
      <c r="M13" s="99">
        <f t="shared" si="5"/>
        <v>44</v>
      </c>
      <c r="N13" s="100">
        <f t="shared" si="6"/>
        <v>4.4</v>
      </c>
      <c r="O13" s="98">
        <v>32</v>
      </c>
      <c r="P13" s="101">
        <v>51</v>
      </c>
      <c r="Q13" s="102">
        <f t="shared" si="7"/>
        <v>55.333333333333336</v>
      </c>
      <c r="R13" s="103">
        <f t="shared" si="8"/>
        <v>16.6</v>
      </c>
      <c r="S13" s="106">
        <f t="shared" si="9"/>
        <v>52.5</v>
      </c>
      <c r="T13" s="98"/>
      <c r="U13" s="104" t="e">
        <f t="shared" si="10"/>
        <v>#DIV/0!</v>
      </c>
      <c r="V13" s="100" t="e">
        <f t="shared" si="11"/>
        <v>#DIV/0!</v>
      </c>
      <c r="W13" s="98"/>
      <c r="X13" s="105" t="e">
        <f t="shared" si="12"/>
        <v>#DIV/0!</v>
      </c>
      <c r="Y13" s="100" t="e">
        <f t="shared" si="13"/>
        <v>#DIV/0!</v>
      </c>
      <c r="Z13" s="106" t="e">
        <f t="shared" si="14"/>
        <v>#DIV/0!</v>
      </c>
      <c r="AA13" s="98"/>
      <c r="AB13" s="105">
        <f t="shared" si="15"/>
        <v>0</v>
      </c>
      <c r="AC13" s="107">
        <f t="shared" si="16"/>
        <v>0</v>
      </c>
      <c r="AD13" s="162" t="e">
        <f t="shared" si="17"/>
        <v>#DIV/0!</v>
      </c>
      <c r="AE13" s="109"/>
      <c r="AF13" s="101"/>
      <c r="AG13" s="110">
        <f t="shared" si="18"/>
        <v>0</v>
      </c>
      <c r="AH13" s="111" t="e">
        <f t="shared" si="19"/>
        <v>#DIV/0!</v>
      </c>
    </row>
    <row r="14" spans="1:34" ht="15.75">
      <c r="A14" s="158">
        <f t="shared" si="20"/>
        <v>4</v>
      </c>
      <c r="B14" s="77" t="s">
        <v>172</v>
      </c>
      <c r="C14" s="77" t="s">
        <v>173</v>
      </c>
      <c r="D14" s="78"/>
      <c r="E14" s="98">
        <v>26</v>
      </c>
      <c r="F14" s="99">
        <f t="shared" si="0"/>
        <v>52</v>
      </c>
      <c r="G14" s="100">
        <f t="shared" si="1"/>
        <v>5.2</v>
      </c>
      <c r="H14" s="98">
        <v>33</v>
      </c>
      <c r="I14" s="99">
        <f t="shared" si="2"/>
        <v>66</v>
      </c>
      <c r="J14" s="100">
        <f t="shared" si="3"/>
        <v>9.9</v>
      </c>
      <c r="K14" s="161">
        <f t="shared" si="4"/>
        <v>62.5</v>
      </c>
      <c r="L14" s="173">
        <v>27</v>
      </c>
      <c r="M14" s="99">
        <f t="shared" si="5"/>
        <v>54</v>
      </c>
      <c r="N14" s="100">
        <f t="shared" si="6"/>
        <v>5.4</v>
      </c>
      <c r="O14" s="98">
        <v>41</v>
      </c>
      <c r="P14" s="101">
        <v>55</v>
      </c>
      <c r="Q14" s="102">
        <f t="shared" si="7"/>
        <v>64</v>
      </c>
      <c r="R14" s="103">
        <f t="shared" si="8"/>
        <v>19.2</v>
      </c>
      <c r="S14" s="106">
        <f t="shared" si="9"/>
        <v>61.5</v>
      </c>
      <c r="T14" s="98"/>
      <c r="U14" s="104" t="e">
        <f t="shared" si="10"/>
        <v>#DIV/0!</v>
      </c>
      <c r="V14" s="100" t="e">
        <f t="shared" si="11"/>
        <v>#DIV/0!</v>
      </c>
      <c r="W14" s="98"/>
      <c r="X14" s="105" t="e">
        <f t="shared" si="12"/>
        <v>#DIV/0!</v>
      </c>
      <c r="Y14" s="100" t="e">
        <f t="shared" si="13"/>
        <v>#DIV/0!</v>
      </c>
      <c r="Z14" s="106" t="e">
        <f t="shared" si="14"/>
        <v>#DIV/0!</v>
      </c>
      <c r="AA14" s="98"/>
      <c r="AB14" s="105">
        <f t="shared" si="15"/>
        <v>0</v>
      </c>
      <c r="AC14" s="107">
        <f t="shared" si="16"/>
        <v>0</v>
      </c>
      <c r="AD14" s="162" t="e">
        <f t="shared" si="17"/>
        <v>#DIV/0!</v>
      </c>
      <c r="AE14" s="98"/>
      <c r="AF14" s="101"/>
      <c r="AG14" s="110">
        <f t="shared" si="18"/>
        <v>0</v>
      </c>
      <c r="AH14" s="111" t="e">
        <f t="shared" si="19"/>
        <v>#DIV/0!</v>
      </c>
    </row>
    <row r="15" spans="1:34" ht="15.75">
      <c r="A15" s="158">
        <f t="shared" si="20"/>
        <v>5</v>
      </c>
      <c r="B15" s="77" t="s">
        <v>174</v>
      </c>
      <c r="C15" s="77" t="s">
        <v>175</v>
      </c>
      <c r="D15" s="78"/>
      <c r="E15" s="98">
        <v>17</v>
      </c>
      <c r="F15" s="99">
        <f t="shared" si="0"/>
        <v>34</v>
      </c>
      <c r="G15" s="100">
        <f t="shared" si="1"/>
        <v>3.4000000000000004</v>
      </c>
      <c r="H15" s="98">
        <v>13</v>
      </c>
      <c r="I15" s="99">
        <v>26</v>
      </c>
      <c r="J15" s="100">
        <f t="shared" si="3"/>
        <v>3.9000000000000004</v>
      </c>
      <c r="K15" s="161">
        <f t="shared" si="4"/>
        <v>28</v>
      </c>
      <c r="L15" s="173">
        <v>19</v>
      </c>
      <c r="M15" s="99">
        <f t="shared" si="5"/>
        <v>38</v>
      </c>
      <c r="N15" s="100">
        <f t="shared" si="6"/>
        <v>3.8</v>
      </c>
      <c r="O15" s="98">
        <v>42</v>
      </c>
      <c r="P15" s="101">
        <v>43</v>
      </c>
      <c r="Q15" s="102">
        <f t="shared" si="7"/>
        <v>56.666666666666664</v>
      </c>
      <c r="R15" s="103">
        <f t="shared" si="8"/>
        <v>17</v>
      </c>
      <c r="S15" s="106">
        <f t="shared" si="9"/>
        <v>52</v>
      </c>
      <c r="T15" s="98"/>
      <c r="U15" s="104" t="e">
        <f t="shared" si="10"/>
        <v>#DIV/0!</v>
      </c>
      <c r="V15" s="100" t="e">
        <f t="shared" si="11"/>
        <v>#DIV/0!</v>
      </c>
      <c r="W15" s="98"/>
      <c r="X15" s="105" t="e">
        <f t="shared" si="12"/>
        <v>#DIV/0!</v>
      </c>
      <c r="Y15" s="100" t="e">
        <f t="shared" si="13"/>
        <v>#DIV/0!</v>
      </c>
      <c r="Z15" s="106" t="e">
        <f t="shared" si="14"/>
        <v>#DIV/0!</v>
      </c>
      <c r="AA15" s="98"/>
      <c r="AB15" s="105">
        <f t="shared" si="15"/>
        <v>0</v>
      </c>
      <c r="AC15" s="107">
        <f t="shared" si="16"/>
        <v>0</v>
      </c>
      <c r="AD15" s="162" t="e">
        <f t="shared" si="17"/>
        <v>#DIV/0!</v>
      </c>
      <c r="AE15" s="98"/>
      <c r="AF15" s="101"/>
      <c r="AG15" s="110">
        <f t="shared" si="18"/>
        <v>0</v>
      </c>
      <c r="AH15" s="111" t="e">
        <f t="shared" si="19"/>
        <v>#DIV/0!</v>
      </c>
    </row>
    <row r="16" spans="1:34" ht="15.75">
      <c r="A16" s="158">
        <f t="shared" si="20"/>
        <v>6</v>
      </c>
      <c r="B16" s="77" t="s">
        <v>176</v>
      </c>
      <c r="C16" s="77" t="s">
        <v>177</v>
      </c>
      <c r="D16" s="78"/>
      <c r="E16" s="98">
        <v>19</v>
      </c>
      <c r="F16" s="99">
        <f t="shared" si="0"/>
        <v>38</v>
      </c>
      <c r="G16" s="100">
        <f t="shared" si="1"/>
        <v>3.8</v>
      </c>
      <c r="H16" s="98">
        <v>26</v>
      </c>
      <c r="I16" s="99">
        <f aca="true" t="shared" si="21" ref="I16:I18">(H16/$H$10*100)</f>
        <v>52</v>
      </c>
      <c r="J16" s="100">
        <f t="shared" si="3"/>
        <v>7.800000000000001</v>
      </c>
      <c r="K16" s="161">
        <f t="shared" si="4"/>
        <v>48.5</v>
      </c>
      <c r="L16" s="173">
        <v>19</v>
      </c>
      <c r="M16" s="99">
        <f t="shared" si="5"/>
        <v>38</v>
      </c>
      <c r="N16" s="100">
        <f t="shared" si="6"/>
        <v>3.8</v>
      </c>
      <c r="O16" s="98">
        <v>27</v>
      </c>
      <c r="P16" s="101">
        <v>30</v>
      </c>
      <c r="Q16" s="102">
        <f t="shared" si="7"/>
        <v>38</v>
      </c>
      <c r="R16" s="103">
        <f t="shared" si="8"/>
        <v>11.4</v>
      </c>
      <c r="S16" s="106">
        <f t="shared" si="9"/>
        <v>38</v>
      </c>
      <c r="T16" s="98"/>
      <c r="U16" s="104" t="e">
        <f t="shared" si="10"/>
        <v>#DIV/0!</v>
      </c>
      <c r="V16" s="100" t="e">
        <f t="shared" si="11"/>
        <v>#DIV/0!</v>
      </c>
      <c r="W16" s="98"/>
      <c r="X16" s="105" t="e">
        <f t="shared" si="12"/>
        <v>#DIV/0!</v>
      </c>
      <c r="Y16" s="100" t="e">
        <f t="shared" si="13"/>
        <v>#DIV/0!</v>
      </c>
      <c r="Z16" s="106" t="e">
        <f t="shared" si="14"/>
        <v>#DIV/0!</v>
      </c>
      <c r="AA16" s="98"/>
      <c r="AB16" s="105">
        <f t="shared" si="15"/>
        <v>0</v>
      </c>
      <c r="AC16" s="107">
        <f t="shared" si="16"/>
        <v>0</v>
      </c>
      <c r="AD16" s="162" t="e">
        <f t="shared" si="17"/>
        <v>#DIV/0!</v>
      </c>
      <c r="AE16" s="98"/>
      <c r="AF16" s="101"/>
      <c r="AG16" s="110">
        <f t="shared" si="18"/>
        <v>0</v>
      </c>
      <c r="AH16" s="111" t="e">
        <f t="shared" si="19"/>
        <v>#DIV/0!</v>
      </c>
    </row>
    <row r="17" spans="1:34" ht="15.75">
      <c r="A17" s="158">
        <f t="shared" si="20"/>
        <v>7</v>
      </c>
      <c r="B17" s="77" t="s">
        <v>178</v>
      </c>
      <c r="C17" s="77" t="s">
        <v>179</v>
      </c>
      <c r="D17" s="78"/>
      <c r="E17" s="98">
        <v>26</v>
      </c>
      <c r="F17" s="99">
        <f t="shared" si="0"/>
        <v>52</v>
      </c>
      <c r="G17" s="100">
        <f t="shared" si="1"/>
        <v>5.2</v>
      </c>
      <c r="H17" s="98">
        <v>37</v>
      </c>
      <c r="I17" s="99">
        <f t="shared" si="21"/>
        <v>74</v>
      </c>
      <c r="J17" s="100">
        <f t="shared" si="3"/>
        <v>11.1</v>
      </c>
      <c r="K17" s="161">
        <f t="shared" si="4"/>
        <v>68.5</v>
      </c>
      <c r="L17" s="173">
        <v>18</v>
      </c>
      <c r="M17" s="99">
        <f t="shared" si="5"/>
        <v>36</v>
      </c>
      <c r="N17" s="100">
        <f t="shared" si="6"/>
        <v>3.5999999999999996</v>
      </c>
      <c r="O17" s="98">
        <v>35</v>
      </c>
      <c r="P17" s="101">
        <v>41</v>
      </c>
      <c r="Q17" s="102">
        <f t="shared" si="7"/>
        <v>50.66666666666667</v>
      </c>
      <c r="R17" s="103">
        <f t="shared" si="8"/>
        <v>15.200000000000001</v>
      </c>
      <c r="S17" s="106">
        <f t="shared" si="9"/>
        <v>47</v>
      </c>
      <c r="T17" s="98"/>
      <c r="U17" s="104" t="e">
        <f t="shared" si="10"/>
        <v>#DIV/0!</v>
      </c>
      <c r="V17" s="100" t="e">
        <f t="shared" si="11"/>
        <v>#DIV/0!</v>
      </c>
      <c r="W17" s="98"/>
      <c r="X17" s="105" t="e">
        <f t="shared" si="12"/>
        <v>#DIV/0!</v>
      </c>
      <c r="Y17" s="100" t="e">
        <f t="shared" si="13"/>
        <v>#DIV/0!</v>
      </c>
      <c r="Z17" s="106" t="e">
        <f t="shared" si="14"/>
        <v>#DIV/0!</v>
      </c>
      <c r="AA17" s="98"/>
      <c r="AB17" s="105">
        <f t="shared" si="15"/>
        <v>0</v>
      </c>
      <c r="AC17" s="107">
        <f t="shared" si="16"/>
        <v>0</v>
      </c>
      <c r="AD17" s="162" t="e">
        <f t="shared" si="17"/>
        <v>#DIV/0!</v>
      </c>
      <c r="AE17" s="98"/>
      <c r="AF17" s="101"/>
      <c r="AG17" s="110">
        <f t="shared" si="18"/>
        <v>0</v>
      </c>
      <c r="AH17" s="111" t="e">
        <f t="shared" si="19"/>
        <v>#DIV/0!</v>
      </c>
    </row>
    <row r="18" spans="1:34" ht="15.75">
      <c r="A18" s="158">
        <f t="shared" si="20"/>
        <v>8</v>
      </c>
      <c r="B18" s="77" t="s">
        <v>180</v>
      </c>
      <c r="C18" s="77" t="s">
        <v>127</v>
      </c>
      <c r="D18" s="78"/>
      <c r="E18" s="98">
        <v>24</v>
      </c>
      <c r="F18" s="99">
        <f t="shared" si="0"/>
        <v>48</v>
      </c>
      <c r="G18" s="100">
        <f t="shared" si="1"/>
        <v>4.8</v>
      </c>
      <c r="H18" s="98">
        <v>34</v>
      </c>
      <c r="I18" s="99">
        <f t="shared" si="21"/>
        <v>68</v>
      </c>
      <c r="J18" s="100">
        <f t="shared" si="3"/>
        <v>10.200000000000001</v>
      </c>
      <c r="K18" s="161">
        <f t="shared" si="4"/>
        <v>63</v>
      </c>
      <c r="L18" s="173">
        <v>11</v>
      </c>
      <c r="M18" s="99">
        <f t="shared" si="5"/>
        <v>22</v>
      </c>
      <c r="N18" s="100">
        <f t="shared" si="6"/>
        <v>2.2</v>
      </c>
      <c r="O18" s="98">
        <v>34</v>
      </c>
      <c r="P18" s="101">
        <v>40</v>
      </c>
      <c r="Q18" s="102">
        <f t="shared" si="7"/>
        <v>49.333333333333336</v>
      </c>
      <c r="R18" s="103">
        <f t="shared" si="8"/>
        <v>14.8</v>
      </c>
      <c r="S18" s="106">
        <f t="shared" si="9"/>
        <v>42.5</v>
      </c>
      <c r="T18" s="98"/>
      <c r="U18" s="104" t="e">
        <f t="shared" si="10"/>
        <v>#DIV/0!</v>
      </c>
      <c r="V18" s="100" t="e">
        <f t="shared" si="11"/>
        <v>#DIV/0!</v>
      </c>
      <c r="W18" s="98"/>
      <c r="X18" s="105" t="e">
        <f t="shared" si="12"/>
        <v>#DIV/0!</v>
      </c>
      <c r="Y18" s="100" t="e">
        <f t="shared" si="13"/>
        <v>#DIV/0!</v>
      </c>
      <c r="Z18" s="106" t="e">
        <f t="shared" si="14"/>
        <v>#DIV/0!</v>
      </c>
      <c r="AA18" s="98"/>
      <c r="AB18" s="105">
        <f t="shared" si="15"/>
        <v>0</v>
      </c>
      <c r="AC18" s="107">
        <f t="shared" si="16"/>
        <v>0</v>
      </c>
      <c r="AD18" s="162" t="e">
        <f t="shared" si="17"/>
        <v>#DIV/0!</v>
      </c>
      <c r="AE18" s="98"/>
      <c r="AF18" s="101"/>
      <c r="AG18" s="110">
        <f t="shared" si="18"/>
        <v>0</v>
      </c>
      <c r="AH18" s="111" t="e">
        <f t="shared" si="19"/>
        <v>#DIV/0!</v>
      </c>
    </row>
    <row r="19" spans="1:34" ht="15.75">
      <c r="A19" s="158">
        <f t="shared" si="20"/>
        <v>9</v>
      </c>
      <c r="B19" s="77" t="s">
        <v>181</v>
      </c>
      <c r="C19" s="77" t="s">
        <v>182</v>
      </c>
      <c r="D19" s="78"/>
      <c r="E19" s="98"/>
      <c r="F19" s="99"/>
      <c r="G19" s="100"/>
      <c r="H19" s="98"/>
      <c r="I19" s="99"/>
      <c r="J19" s="100"/>
      <c r="K19" s="161"/>
      <c r="L19" s="173">
        <v>41</v>
      </c>
      <c r="M19" s="99">
        <f t="shared" si="5"/>
        <v>82</v>
      </c>
      <c r="N19" s="100">
        <f t="shared" si="6"/>
        <v>8.2</v>
      </c>
      <c r="O19" s="98">
        <v>60</v>
      </c>
      <c r="P19" s="101">
        <v>61</v>
      </c>
      <c r="Q19" s="102">
        <f t="shared" si="7"/>
        <v>80.66666666666666</v>
      </c>
      <c r="R19" s="103">
        <f t="shared" si="8"/>
        <v>24.2</v>
      </c>
      <c r="S19" s="106">
        <f t="shared" si="9"/>
        <v>81</v>
      </c>
      <c r="T19" s="98"/>
      <c r="U19" s="104"/>
      <c r="V19" s="100"/>
      <c r="W19" s="98"/>
      <c r="X19" s="105"/>
      <c r="Y19" s="100"/>
      <c r="Z19" s="106"/>
      <c r="AA19" s="98"/>
      <c r="AB19" s="105"/>
      <c r="AC19" s="107"/>
      <c r="AD19" s="162"/>
      <c r="AE19" s="98"/>
      <c r="AF19" s="101"/>
      <c r="AG19" s="110"/>
      <c r="AH19" s="111"/>
    </row>
    <row r="20" spans="1:34" ht="15.75">
      <c r="A20" s="158">
        <f t="shared" si="20"/>
        <v>10</v>
      </c>
      <c r="B20" s="77" t="s">
        <v>183</v>
      </c>
      <c r="C20" s="77" t="s">
        <v>123</v>
      </c>
      <c r="D20" s="78"/>
      <c r="E20" s="98">
        <v>25</v>
      </c>
      <c r="F20" s="99">
        <f aca="true" t="shared" si="22" ref="F20:F26">(E20/$E$10*100)</f>
        <v>50</v>
      </c>
      <c r="G20" s="100">
        <f aca="true" t="shared" si="23" ref="G20:G26">(E20/$E$10*10)</f>
        <v>5</v>
      </c>
      <c r="H20" s="98">
        <v>38</v>
      </c>
      <c r="I20" s="99">
        <f aca="true" t="shared" si="24" ref="I20:I26">(H20/$H$10*100)</f>
        <v>76</v>
      </c>
      <c r="J20" s="100">
        <f aca="true" t="shared" si="25" ref="J20:J26">(H20/$H$10*15)</f>
        <v>11.4</v>
      </c>
      <c r="K20" s="161">
        <f aca="true" t="shared" si="26" ref="K20:K26">ROUND(F20*0.25+I20*0.75,2)</f>
        <v>69.5</v>
      </c>
      <c r="L20" s="173">
        <v>33</v>
      </c>
      <c r="M20" s="99">
        <f t="shared" si="5"/>
        <v>66</v>
      </c>
      <c r="N20" s="100">
        <f t="shared" si="6"/>
        <v>6.6000000000000005</v>
      </c>
      <c r="O20" s="98">
        <v>47</v>
      </c>
      <c r="P20" s="101">
        <v>52</v>
      </c>
      <c r="Q20" s="102">
        <f t="shared" si="7"/>
        <v>66</v>
      </c>
      <c r="R20" s="103">
        <f t="shared" si="8"/>
        <v>19.8</v>
      </c>
      <c r="S20" s="106">
        <f t="shared" si="9"/>
        <v>66</v>
      </c>
      <c r="T20" s="98"/>
      <c r="U20" s="104" t="e">
        <f aca="true" t="shared" si="27" ref="U20:U26">(T20/$T$10*100)</f>
        <v>#DIV/0!</v>
      </c>
      <c r="V20" s="100" t="e">
        <f aca="true" t="shared" si="28" ref="V20:V26">(T20/$T$10*15)</f>
        <v>#DIV/0!</v>
      </c>
      <c r="W20" s="98"/>
      <c r="X20" s="105" t="e">
        <f aca="true" t="shared" si="29" ref="X20:X26">(W20/$W$10*100)</f>
        <v>#DIV/0!</v>
      </c>
      <c r="Y20" s="100" t="e">
        <f aca="true" t="shared" si="30" ref="Y20:Y26">(W20/$W$10*10)</f>
        <v>#DIV/0!</v>
      </c>
      <c r="Z20" s="106" t="e">
        <f aca="true" t="shared" si="31" ref="Z20:Z26">ROUND((U20*0.75+X20*0.25),2)</f>
        <v>#DIV/0!</v>
      </c>
      <c r="AA20" s="98"/>
      <c r="AB20" s="105">
        <f aca="true" t="shared" si="32" ref="AB20:AB26">(AA20/$AA$10*100)</f>
        <v>0</v>
      </c>
      <c r="AC20" s="107">
        <f aca="true" t="shared" si="33" ref="AC20:AC26">(AA20/$AA$10*10)</f>
        <v>0</v>
      </c>
      <c r="AD20" s="162" t="e">
        <f aca="true" t="shared" si="34" ref="AD20:AD26">G20+J20+N20+R20+V20+Y20+AC20</f>
        <v>#DIV/0!</v>
      </c>
      <c r="AE20" s="98"/>
      <c r="AF20" s="101"/>
      <c r="AG20" s="110">
        <f aca="true" t="shared" si="35" ref="AG20:AG26">ROUND((AE20+AF20)/($AE$10+$AF$10)*100,2)</f>
        <v>0</v>
      </c>
      <c r="AH20" s="111" t="e">
        <f aca="true" t="shared" si="36" ref="AH20:AH26">ROUND(AD20*0.25+AG20*0.75,2)</f>
        <v>#DIV/0!</v>
      </c>
    </row>
    <row r="21" spans="1:34" ht="15.75">
      <c r="A21" s="158">
        <f t="shared" si="20"/>
        <v>11</v>
      </c>
      <c r="B21" s="77" t="s">
        <v>184</v>
      </c>
      <c r="C21" s="77" t="s">
        <v>185</v>
      </c>
      <c r="D21" s="78"/>
      <c r="E21" s="98">
        <v>35</v>
      </c>
      <c r="F21" s="99">
        <f t="shared" si="22"/>
        <v>70</v>
      </c>
      <c r="G21" s="100">
        <f t="shared" si="23"/>
        <v>7</v>
      </c>
      <c r="H21" s="98">
        <v>33</v>
      </c>
      <c r="I21" s="99">
        <f t="shared" si="24"/>
        <v>66</v>
      </c>
      <c r="J21" s="100">
        <f t="shared" si="25"/>
        <v>9.9</v>
      </c>
      <c r="K21" s="161">
        <f t="shared" si="26"/>
        <v>67</v>
      </c>
      <c r="L21" s="173">
        <v>32</v>
      </c>
      <c r="M21" s="99">
        <f t="shared" si="5"/>
        <v>64</v>
      </c>
      <c r="N21" s="100">
        <f t="shared" si="6"/>
        <v>6.4</v>
      </c>
      <c r="O21" s="98">
        <v>41</v>
      </c>
      <c r="P21" s="101">
        <v>49</v>
      </c>
      <c r="Q21" s="102">
        <f t="shared" si="7"/>
        <v>60</v>
      </c>
      <c r="R21" s="103">
        <f t="shared" si="8"/>
        <v>18</v>
      </c>
      <c r="S21" s="106">
        <f t="shared" si="9"/>
        <v>61</v>
      </c>
      <c r="T21" s="98"/>
      <c r="U21" s="104" t="e">
        <f t="shared" si="27"/>
        <v>#DIV/0!</v>
      </c>
      <c r="V21" s="100" t="e">
        <f t="shared" si="28"/>
        <v>#DIV/0!</v>
      </c>
      <c r="W21" s="98"/>
      <c r="X21" s="105" t="e">
        <f t="shared" si="29"/>
        <v>#DIV/0!</v>
      </c>
      <c r="Y21" s="100" t="e">
        <f t="shared" si="30"/>
        <v>#DIV/0!</v>
      </c>
      <c r="Z21" s="106" t="e">
        <f t="shared" si="31"/>
        <v>#DIV/0!</v>
      </c>
      <c r="AA21" s="98"/>
      <c r="AB21" s="105">
        <f t="shared" si="32"/>
        <v>0</v>
      </c>
      <c r="AC21" s="107">
        <f t="shared" si="33"/>
        <v>0</v>
      </c>
      <c r="AD21" s="162" t="e">
        <f t="shared" si="34"/>
        <v>#DIV/0!</v>
      </c>
      <c r="AE21" s="98"/>
      <c r="AF21" s="101"/>
      <c r="AG21" s="110">
        <f t="shared" si="35"/>
        <v>0</v>
      </c>
      <c r="AH21" s="111" t="e">
        <f t="shared" si="36"/>
        <v>#DIV/0!</v>
      </c>
    </row>
    <row r="22" spans="1:34" ht="15.75">
      <c r="A22" s="158">
        <f t="shared" si="20"/>
        <v>12</v>
      </c>
      <c r="B22" s="77" t="s">
        <v>186</v>
      </c>
      <c r="C22" s="77" t="s">
        <v>187</v>
      </c>
      <c r="D22" s="78"/>
      <c r="E22" s="98">
        <v>28</v>
      </c>
      <c r="F22" s="99">
        <f t="shared" si="22"/>
        <v>56.00000000000001</v>
      </c>
      <c r="G22" s="100">
        <f t="shared" si="23"/>
        <v>5.6000000000000005</v>
      </c>
      <c r="H22" s="98">
        <v>41</v>
      </c>
      <c r="I22" s="99">
        <f t="shared" si="24"/>
        <v>82</v>
      </c>
      <c r="J22" s="100">
        <f t="shared" si="25"/>
        <v>12.299999999999999</v>
      </c>
      <c r="K22" s="161">
        <f t="shared" si="26"/>
        <v>75.5</v>
      </c>
      <c r="L22" s="173">
        <v>20</v>
      </c>
      <c r="M22" s="99">
        <f t="shared" si="5"/>
        <v>40</v>
      </c>
      <c r="N22" s="100">
        <f t="shared" si="6"/>
        <v>4</v>
      </c>
      <c r="O22" s="98">
        <v>45</v>
      </c>
      <c r="P22" s="101">
        <v>54</v>
      </c>
      <c r="Q22" s="102">
        <f t="shared" si="7"/>
        <v>66</v>
      </c>
      <c r="R22" s="103">
        <f t="shared" si="8"/>
        <v>19.8</v>
      </c>
      <c r="S22" s="106">
        <f t="shared" si="9"/>
        <v>59.5</v>
      </c>
      <c r="T22" s="98"/>
      <c r="U22" s="104" t="e">
        <f t="shared" si="27"/>
        <v>#DIV/0!</v>
      </c>
      <c r="V22" s="100" t="e">
        <f t="shared" si="28"/>
        <v>#DIV/0!</v>
      </c>
      <c r="W22" s="98"/>
      <c r="X22" s="105" t="e">
        <f t="shared" si="29"/>
        <v>#DIV/0!</v>
      </c>
      <c r="Y22" s="100" t="e">
        <f t="shared" si="30"/>
        <v>#DIV/0!</v>
      </c>
      <c r="Z22" s="106" t="e">
        <f t="shared" si="31"/>
        <v>#DIV/0!</v>
      </c>
      <c r="AA22" s="98"/>
      <c r="AB22" s="105">
        <f t="shared" si="32"/>
        <v>0</v>
      </c>
      <c r="AC22" s="107">
        <f t="shared" si="33"/>
        <v>0</v>
      </c>
      <c r="AD22" s="162" t="e">
        <f t="shared" si="34"/>
        <v>#DIV/0!</v>
      </c>
      <c r="AE22" s="98"/>
      <c r="AF22" s="101"/>
      <c r="AG22" s="110">
        <f t="shared" si="35"/>
        <v>0</v>
      </c>
      <c r="AH22" s="111" t="e">
        <f t="shared" si="36"/>
        <v>#DIV/0!</v>
      </c>
    </row>
    <row r="23" spans="1:34" ht="15.75">
      <c r="A23" s="158">
        <f t="shared" si="20"/>
        <v>13</v>
      </c>
      <c r="B23" s="77" t="s">
        <v>188</v>
      </c>
      <c r="C23" s="77" t="s">
        <v>189</v>
      </c>
      <c r="D23" s="78"/>
      <c r="E23" s="98">
        <v>16</v>
      </c>
      <c r="F23" s="99">
        <f t="shared" si="22"/>
        <v>32</v>
      </c>
      <c r="G23" s="100">
        <f t="shared" si="23"/>
        <v>3.2</v>
      </c>
      <c r="H23" s="98">
        <v>17</v>
      </c>
      <c r="I23" s="99">
        <f t="shared" si="24"/>
        <v>34</v>
      </c>
      <c r="J23" s="100">
        <f t="shared" si="25"/>
        <v>5.1000000000000005</v>
      </c>
      <c r="K23" s="161">
        <f t="shared" si="26"/>
        <v>33.5</v>
      </c>
      <c r="L23" s="173">
        <v>28</v>
      </c>
      <c r="M23" s="99">
        <f t="shared" si="5"/>
        <v>56.00000000000001</v>
      </c>
      <c r="N23" s="100">
        <f t="shared" si="6"/>
        <v>5.6000000000000005</v>
      </c>
      <c r="O23" s="98">
        <v>47</v>
      </c>
      <c r="P23" s="101">
        <v>53</v>
      </c>
      <c r="Q23" s="102">
        <f t="shared" si="7"/>
        <v>66.66666666666666</v>
      </c>
      <c r="R23" s="103">
        <f t="shared" si="8"/>
        <v>20</v>
      </c>
      <c r="S23" s="106">
        <f t="shared" si="9"/>
        <v>64</v>
      </c>
      <c r="T23" s="98"/>
      <c r="U23" s="104" t="e">
        <f t="shared" si="27"/>
        <v>#DIV/0!</v>
      </c>
      <c r="V23" s="100" t="e">
        <f t="shared" si="28"/>
        <v>#DIV/0!</v>
      </c>
      <c r="W23" s="98"/>
      <c r="X23" s="105" t="e">
        <f t="shared" si="29"/>
        <v>#DIV/0!</v>
      </c>
      <c r="Y23" s="100" t="e">
        <f t="shared" si="30"/>
        <v>#DIV/0!</v>
      </c>
      <c r="Z23" s="106" t="e">
        <f t="shared" si="31"/>
        <v>#DIV/0!</v>
      </c>
      <c r="AA23" s="98"/>
      <c r="AB23" s="105">
        <f t="shared" si="32"/>
        <v>0</v>
      </c>
      <c r="AC23" s="107">
        <f t="shared" si="33"/>
        <v>0</v>
      </c>
      <c r="AD23" s="162" t="e">
        <f t="shared" si="34"/>
        <v>#DIV/0!</v>
      </c>
      <c r="AE23" s="98"/>
      <c r="AF23" s="101"/>
      <c r="AG23" s="110">
        <f t="shared" si="35"/>
        <v>0</v>
      </c>
      <c r="AH23" s="111" t="e">
        <f t="shared" si="36"/>
        <v>#DIV/0!</v>
      </c>
    </row>
    <row r="24" spans="1:34" ht="15">
      <c r="A24" s="158">
        <f t="shared" si="20"/>
        <v>14</v>
      </c>
      <c r="B24" s="77" t="s">
        <v>190</v>
      </c>
      <c r="C24" s="77" t="s">
        <v>191</v>
      </c>
      <c r="D24" s="78"/>
      <c r="E24" s="98">
        <v>24</v>
      </c>
      <c r="F24" s="99">
        <f t="shared" si="22"/>
        <v>48</v>
      </c>
      <c r="G24" s="100">
        <f t="shared" si="23"/>
        <v>4.8</v>
      </c>
      <c r="H24" s="98">
        <v>40</v>
      </c>
      <c r="I24" s="99">
        <f t="shared" si="24"/>
        <v>80</v>
      </c>
      <c r="J24" s="100">
        <f t="shared" si="25"/>
        <v>12</v>
      </c>
      <c r="K24" s="161">
        <f t="shared" si="26"/>
        <v>72</v>
      </c>
      <c r="L24" s="173">
        <v>31</v>
      </c>
      <c r="M24" s="99">
        <f t="shared" si="5"/>
        <v>62</v>
      </c>
      <c r="N24" s="100">
        <f t="shared" si="6"/>
        <v>6.2</v>
      </c>
      <c r="O24" s="98">
        <v>45</v>
      </c>
      <c r="P24" s="101">
        <v>44</v>
      </c>
      <c r="Q24" s="102">
        <f t="shared" si="7"/>
        <v>59.333333333333336</v>
      </c>
      <c r="R24" s="103">
        <f t="shared" si="8"/>
        <v>17.8</v>
      </c>
      <c r="S24" s="106">
        <f t="shared" si="9"/>
        <v>60</v>
      </c>
      <c r="T24" s="98"/>
      <c r="U24" s="104" t="e">
        <f t="shared" si="27"/>
        <v>#DIV/0!</v>
      </c>
      <c r="V24" s="100" t="e">
        <f t="shared" si="28"/>
        <v>#DIV/0!</v>
      </c>
      <c r="W24" s="98"/>
      <c r="X24" s="105" t="e">
        <f t="shared" si="29"/>
        <v>#DIV/0!</v>
      </c>
      <c r="Y24" s="100" t="e">
        <f t="shared" si="30"/>
        <v>#DIV/0!</v>
      </c>
      <c r="Z24" s="106" t="e">
        <f t="shared" si="31"/>
        <v>#DIV/0!</v>
      </c>
      <c r="AA24" s="98"/>
      <c r="AB24" s="105">
        <f t="shared" si="32"/>
        <v>0</v>
      </c>
      <c r="AC24" s="107">
        <f t="shared" si="33"/>
        <v>0</v>
      </c>
      <c r="AD24" s="162" t="e">
        <f t="shared" si="34"/>
        <v>#DIV/0!</v>
      </c>
      <c r="AE24" s="98"/>
      <c r="AF24" s="101"/>
      <c r="AG24" s="110">
        <f t="shared" si="35"/>
        <v>0</v>
      </c>
      <c r="AH24" s="111" t="e">
        <f t="shared" si="36"/>
        <v>#DIV/0!</v>
      </c>
    </row>
    <row r="25" spans="1:34" ht="15">
      <c r="A25" s="158">
        <f t="shared" si="20"/>
        <v>15</v>
      </c>
      <c r="B25" s="77" t="s">
        <v>192</v>
      </c>
      <c r="C25" s="77" t="s">
        <v>193</v>
      </c>
      <c r="D25" s="78"/>
      <c r="E25" s="98">
        <v>27</v>
      </c>
      <c r="F25" s="99">
        <f t="shared" si="22"/>
        <v>54</v>
      </c>
      <c r="G25" s="100">
        <f t="shared" si="23"/>
        <v>5.4</v>
      </c>
      <c r="H25" s="98">
        <v>17</v>
      </c>
      <c r="I25" s="99">
        <f t="shared" si="24"/>
        <v>34</v>
      </c>
      <c r="J25" s="100">
        <f t="shared" si="25"/>
        <v>5.1000000000000005</v>
      </c>
      <c r="K25" s="161">
        <f t="shared" si="26"/>
        <v>39</v>
      </c>
      <c r="L25" s="173">
        <v>18</v>
      </c>
      <c r="M25" s="99">
        <f t="shared" si="5"/>
        <v>36</v>
      </c>
      <c r="N25" s="100">
        <f t="shared" si="6"/>
        <v>3.5999999999999996</v>
      </c>
      <c r="O25" s="98">
        <v>44</v>
      </c>
      <c r="P25" s="101">
        <v>39</v>
      </c>
      <c r="Q25" s="102">
        <f t="shared" si="7"/>
        <v>55.333333333333336</v>
      </c>
      <c r="R25" s="103">
        <f t="shared" si="8"/>
        <v>16.6</v>
      </c>
      <c r="S25" s="106">
        <f t="shared" si="9"/>
        <v>50.5</v>
      </c>
      <c r="T25" s="98"/>
      <c r="U25" s="104" t="e">
        <f t="shared" si="27"/>
        <v>#DIV/0!</v>
      </c>
      <c r="V25" s="100" t="e">
        <f t="shared" si="28"/>
        <v>#DIV/0!</v>
      </c>
      <c r="W25" s="98"/>
      <c r="X25" s="105" t="e">
        <f t="shared" si="29"/>
        <v>#DIV/0!</v>
      </c>
      <c r="Y25" s="100" t="e">
        <f t="shared" si="30"/>
        <v>#DIV/0!</v>
      </c>
      <c r="Z25" s="106" t="e">
        <f t="shared" si="31"/>
        <v>#DIV/0!</v>
      </c>
      <c r="AA25" s="98"/>
      <c r="AB25" s="105">
        <f t="shared" si="32"/>
        <v>0</v>
      </c>
      <c r="AC25" s="107">
        <f t="shared" si="33"/>
        <v>0</v>
      </c>
      <c r="AD25" s="162" t="e">
        <f t="shared" si="34"/>
        <v>#DIV/0!</v>
      </c>
      <c r="AE25" s="98"/>
      <c r="AF25" s="101"/>
      <c r="AG25" s="110">
        <f t="shared" si="35"/>
        <v>0</v>
      </c>
      <c r="AH25" s="111" t="e">
        <f t="shared" si="36"/>
        <v>#DIV/0!</v>
      </c>
    </row>
    <row r="26" spans="1:34" ht="15">
      <c r="A26" s="158">
        <f t="shared" si="20"/>
        <v>16</v>
      </c>
      <c r="B26" s="77" t="s">
        <v>194</v>
      </c>
      <c r="C26" s="77" t="s">
        <v>195</v>
      </c>
      <c r="D26" s="78"/>
      <c r="E26" s="98">
        <v>19</v>
      </c>
      <c r="F26" s="99">
        <f t="shared" si="22"/>
        <v>38</v>
      </c>
      <c r="G26" s="100">
        <f t="shared" si="23"/>
        <v>3.8</v>
      </c>
      <c r="H26" s="98">
        <v>14</v>
      </c>
      <c r="I26" s="99">
        <f t="shared" si="24"/>
        <v>28.000000000000004</v>
      </c>
      <c r="J26" s="100">
        <f t="shared" si="25"/>
        <v>4.2</v>
      </c>
      <c r="K26" s="161">
        <f t="shared" si="26"/>
        <v>30.5</v>
      </c>
      <c r="L26" s="173">
        <v>12</v>
      </c>
      <c r="M26" s="99">
        <f t="shared" si="5"/>
        <v>24</v>
      </c>
      <c r="N26" s="100">
        <f t="shared" si="6"/>
        <v>2.4</v>
      </c>
      <c r="O26" s="98">
        <v>32</v>
      </c>
      <c r="P26" s="101">
        <v>23</v>
      </c>
      <c r="Q26" s="102">
        <f t="shared" si="7"/>
        <v>36.666666666666664</v>
      </c>
      <c r="R26" s="103">
        <f t="shared" si="8"/>
        <v>11</v>
      </c>
      <c r="S26" s="106">
        <f t="shared" si="9"/>
        <v>33.5</v>
      </c>
      <c r="T26" s="98"/>
      <c r="U26" s="104" t="e">
        <f t="shared" si="27"/>
        <v>#DIV/0!</v>
      </c>
      <c r="V26" s="100" t="e">
        <f t="shared" si="28"/>
        <v>#DIV/0!</v>
      </c>
      <c r="W26" s="98"/>
      <c r="X26" s="105" t="e">
        <f t="shared" si="29"/>
        <v>#DIV/0!</v>
      </c>
      <c r="Y26" s="100" t="e">
        <f t="shared" si="30"/>
        <v>#DIV/0!</v>
      </c>
      <c r="Z26" s="106" t="e">
        <f t="shared" si="31"/>
        <v>#DIV/0!</v>
      </c>
      <c r="AA26" s="98"/>
      <c r="AB26" s="105">
        <f t="shared" si="32"/>
        <v>0</v>
      </c>
      <c r="AC26" s="107">
        <f t="shared" si="33"/>
        <v>0</v>
      </c>
      <c r="AD26" s="162" t="e">
        <f t="shared" si="34"/>
        <v>#DIV/0!</v>
      </c>
      <c r="AE26" s="98"/>
      <c r="AF26" s="101"/>
      <c r="AG26" s="110">
        <f t="shared" si="35"/>
        <v>0</v>
      </c>
      <c r="AH26" s="111" t="e">
        <f t="shared" si="36"/>
        <v>#DIV/0!</v>
      </c>
    </row>
    <row r="27" spans="1:34" ht="15">
      <c r="A27" s="158">
        <f t="shared" si="20"/>
        <v>17</v>
      </c>
      <c r="B27" s="77" t="s">
        <v>196</v>
      </c>
      <c r="C27" s="77" t="s">
        <v>197</v>
      </c>
      <c r="D27" s="78"/>
      <c r="E27" s="98"/>
      <c r="F27" s="99"/>
      <c r="G27" s="100"/>
      <c r="H27" s="98"/>
      <c r="I27" s="99"/>
      <c r="J27" s="100"/>
      <c r="K27" s="161"/>
      <c r="L27" s="173">
        <v>20</v>
      </c>
      <c r="M27" s="99">
        <f t="shared" si="5"/>
        <v>40</v>
      </c>
      <c r="N27" s="100">
        <f t="shared" si="6"/>
        <v>4</v>
      </c>
      <c r="O27" s="98">
        <v>52</v>
      </c>
      <c r="P27" s="101">
        <v>39</v>
      </c>
      <c r="Q27" s="102">
        <f t="shared" si="7"/>
        <v>60.66666666666667</v>
      </c>
      <c r="R27" s="103">
        <f t="shared" si="8"/>
        <v>18.2</v>
      </c>
      <c r="S27" s="106">
        <f t="shared" si="9"/>
        <v>55.5</v>
      </c>
      <c r="T27" s="98"/>
      <c r="U27" s="104"/>
      <c r="V27" s="100"/>
      <c r="W27" s="98"/>
      <c r="X27" s="105"/>
      <c r="Y27" s="100"/>
      <c r="Z27" s="106"/>
      <c r="AA27" s="98"/>
      <c r="AB27" s="105"/>
      <c r="AC27" s="107"/>
      <c r="AD27" s="162"/>
      <c r="AE27" s="98"/>
      <c r="AF27" s="101"/>
      <c r="AG27" s="110"/>
      <c r="AH27" s="111"/>
    </row>
    <row r="28" spans="1:34" ht="15">
      <c r="A28" s="158">
        <f t="shared" si="20"/>
        <v>18</v>
      </c>
      <c r="B28" s="77" t="s">
        <v>198</v>
      </c>
      <c r="C28" s="77" t="s">
        <v>199</v>
      </c>
      <c r="D28" s="78"/>
      <c r="E28" s="98">
        <v>14</v>
      </c>
      <c r="F28" s="99">
        <f aca="true" t="shared" si="37" ref="F28:F40">(E28/$E$10*100)</f>
        <v>28.000000000000004</v>
      </c>
      <c r="G28" s="100">
        <f aca="true" t="shared" si="38" ref="G28:G47">(E28/$E$10*10)</f>
        <v>2.8000000000000003</v>
      </c>
      <c r="H28" s="98">
        <v>26</v>
      </c>
      <c r="I28" s="99">
        <f aca="true" t="shared" si="39" ref="I28:I47">(H28/$H$10*100)</f>
        <v>52</v>
      </c>
      <c r="J28" s="100">
        <f aca="true" t="shared" si="40" ref="J28:J47">(H28/$H$10*15)</f>
        <v>7.800000000000001</v>
      </c>
      <c r="K28" s="161">
        <f aca="true" t="shared" si="41" ref="K28:K47">ROUND(F28*0.25+I28*0.75,2)</f>
        <v>46</v>
      </c>
      <c r="L28" s="173">
        <v>17</v>
      </c>
      <c r="M28" s="99">
        <f t="shared" si="5"/>
        <v>34</v>
      </c>
      <c r="N28" s="100">
        <f t="shared" si="6"/>
        <v>3.4000000000000004</v>
      </c>
      <c r="O28" s="98">
        <v>33</v>
      </c>
      <c r="P28" s="101">
        <v>22</v>
      </c>
      <c r="Q28" s="102">
        <f t="shared" si="7"/>
        <v>36.666666666666664</v>
      </c>
      <c r="R28" s="103">
        <f t="shared" si="8"/>
        <v>11</v>
      </c>
      <c r="S28" s="106">
        <f t="shared" si="9"/>
        <v>36</v>
      </c>
      <c r="T28" s="98"/>
      <c r="U28" s="104" t="e">
        <f aca="true" t="shared" si="42" ref="U28:U47">(T28/$T$10*100)</f>
        <v>#DIV/0!</v>
      </c>
      <c r="V28" s="100" t="e">
        <f aca="true" t="shared" si="43" ref="V28:V47">(T28/$T$10*15)</f>
        <v>#DIV/0!</v>
      </c>
      <c r="W28" s="98"/>
      <c r="X28" s="105" t="e">
        <f aca="true" t="shared" si="44" ref="X28:X47">(W28/$W$10*100)</f>
        <v>#DIV/0!</v>
      </c>
      <c r="Y28" s="100" t="e">
        <f aca="true" t="shared" si="45" ref="Y28:Y47">(W28/$W$10*10)</f>
        <v>#DIV/0!</v>
      </c>
      <c r="Z28" s="106" t="e">
        <f aca="true" t="shared" si="46" ref="Z28:Z47">ROUND((U28*0.75+X28*0.25),2)</f>
        <v>#DIV/0!</v>
      </c>
      <c r="AA28" s="98"/>
      <c r="AB28" s="105">
        <f aca="true" t="shared" si="47" ref="AB28:AB47">(AA28/$AA$10*100)</f>
        <v>0</v>
      </c>
      <c r="AC28" s="107">
        <f aca="true" t="shared" si="48" ref="AC28:AC47">(AA28/$AA$10*10)</f>
        <v>0</v>
      </c>
      <c r="AD28" s="162" t="e">
        <f aca="true" t="shared" si="49" ref="AD28:AD47">G28+J28+N28+R28+V28+Y28+AC28</f>
        <v>#DIV/0!</v>
      </c>
      <c r="AE28" s="98"/>
      <c r="AF28" s="101"/>
      <c r="AG28" s="110">
        <f aca="true" t="shared" si="50" ref="AG28:AG47">ROUND((AE28+AF28)/($AE$10+$AF$10)*100,2)</f>
        <v>0</v>
      </c>
      <c r="AH28" s="111" t="e">
        <f aca="true" t="shared" si="51" ref="AH28:AH47">ROUND(AD28*0.25+AG28*0.75,2)</f>
        <v>#DIV/0!</v>
      </c>
    </row>
    <row r="29" spans="1:34" ht="15">
      <c r="A29" s="158">
        <f t="shared" si="20"/>
        <v>19</v>
      </c>
      <c r="B29" s="77" t="s">
        <v>200</v>
      </c>
      <c r="C29" s="77" t="s">
        <v>201</v>
      </c>
      <c r="D29" s="78"/>
      <c r="E29" s="98">
        <v>24</v>
      </c>
      <c r="F29" s="99">
        <f t="shared" si="37"/>
        <v>48</v>
      </c>
      <c r="G29" s="100">
        <f t="shared" si="38"/>
        <v>4.8</v>
      </c>
      <c r="H29" s="98">
        <v>10</v>
      </c>
      <c r="I29" s="99">
        <f t="shared" si="39"/>
        <v>20</v>
      </c>
      <c r="J29" s="100">
        <f t="shared" si="40"/>
        <v>3</v>
      </c>
      <c r="K29" s="161">
        <f t="shared" si="41"/>
        <v>27</v>
      </c>
      <c r="L29" s="173">
        <v>11</v>
      </c>
      <c r="M29" s="99">
        <f t="shared" si="5"/>
        <v>22</v>
      </c>
      <c r="N29" s="100">
        <f t="shared" si="6"/>
        <v>2.2</v>
      </c>
      <c r="O29" s="98">
        <v>37</v>
      </c>
      <c r="P29" s="101">
        <v>29</v>
      </c>
      <c r="Q29" s="102">
        <f t="shared" si="7"/>
        <v>44</v>
      </c>
      <c r="R29" s="103">
        <f t="shared" si="8"/>
        <v>13.2</v>
      </c>
      <c r="S29" s="106">
        <f t="shared" si="9"/>
        <v>38.5</v>
      </c>
      <c r="T29" s="98"/>
      <c r="U29" s="104" t="e">
        <f t="shared" si="42"/>
        <v>#DIV/0!</v>
      </c>
      <c r="V29" s="100" t="e">
        <f t="shared" si="43"/>
        <v>#DIV/0!</v>
      </c>
      <c r="W29" s="98"/>
      <c r="X29" s="105" t="e">
        <f t="shared" si="44"/>
        <v>#DIV/0!</v>
      </c>
      <c r="Y29" s="100" t="e">
        <f t="shared" si="45"/>
        <v>#DIV/0!</v>
      </c>
      <c r="Z29" s="106" t="e">
        <f t="shared" si="46"/>
        <v>#DIV/0!</v>
      </c>
      <c r="AA29" s="98"/>
      <c r="AB29" s="105">
        <f t="shared" si="47"/>
        <v>0</v>
      </c>
      <c r="AC29" s="107">
        <f t="shared" si="48"/>
        <v>0</v>
      </c>
      <c r="AD29" s="162" t="e">
        <f t="shared" si="49"/>
        <v>#DIV/0!</v>
      </c>
      <c r="AE29" s="98"/>
      <c r="AF29" s="101"/>
      <c r="AG29" s="110">
        <f t="shared" si="50"/>
        <v>0</v>
      </c>
      <c r="AH29" s="111" t="e">
        <f t="shared" si="51"/>
        <v>#DIV/0!</v>
      </c>
    </row>
    <row r="30" spans="1:34" ht="15">
      <c r="A30" s="158">
        <f t="shared" si="20"/>
        <v>20</v>
      </c>
      <c r="B30" s="77" t="s">
        <v>202</v>
      </c>
      <c r="C30" s="77" t="s">
        <v>203</v>
      </c>
      <c r="D30" s="78"/>
      <c r="E30" s="98">
        <v>33</v>
      </c>
      <c r="F30" s="99">
        <f t="shared" si="37"/>
        <v>66</v>
      </c>
      <c r="G30" s="100">
        <f t="shared" si="38"/>
        <v>6.6000000000000005</v>
      </c>
      <c r="H30" s="98">
        <v>38</v>
      </c>
      <c r="I30" s="99">
        <f t="shared" si="39"/>
        <v>76</v>
      </c>
      <c r="J30" s="100">
        <f t="shared" si="40"/>
        <v>11.4</v>
      </c>
      <c r="K30" s="161">
        <f t="shared" si="41"/>
        <v>73.5</v>
      </c>
      <c r="L30" s="173">
        <v>30</v>
      </c>
      <c r="M30" s="99">
        <f t="shared" si="5"/>
        <v>60</v>
      </c>
      <c r="N30" s="100">
        <f t="shared" si="6"/>
        <v>6</v>
      </c>
      <c r="O30" s="98">
        <v>43</v>
      </c>
      <c r="P30" s="101">
        <v>50</v>
      </c>
      <c r="Q30" s="102">
        <f t="shared" si="7"/>
        <v>62</v>
      </c>
      <c r="R30" s="103">
        <f t="shared" si="8"/>
        <v>18.6</v>
      </c>
      <c r="S30" s="106">
        <f t="shared" si="9"/>
        <v>61.5</v>
      </c>
      <c r="T30" s="98"/>
      <c r="U30" s="104" t="e">
        <f t="shared" si="42"/>
        <v>#DIV/0!</v>
      </c>
      <c r="V30" s="100" t="e">
        <f t="shared" si="43"/>
        <v>#DIV/0!</v>
      </c>
      <c r="W30" s="98"/>
      <c r="X30" s="105" t="e">
        <f t="shared" si="44"/>
        <v>#DIV/0!</v>
      </c>
      <c r="Y30" s="100" t="e">
        <f t="shared" si="45"/>
        <v>#DIV/0!</v>
      </c>
      <c r="Z30" s="106" t="e">
        <f t="shared" si="46"/>
        <v>#DIV/0!</v>
      </c>
      <c r="AA30" s="98"/>
      <c r="AB30" s="105">
        <f t="shared" si="47"/>
        <v>0</v>
      </c>
      <c r="AC30" s="107">
        <f t="shared" si="48"/>
        <v>0</v>
      </c>
      <c r="AD30" s="162" t="e">
        <f t="shared" si="49"/>
        <v>#DIV/0!</v>
      </c>
      <c r="AE30" s="98"/>
      <c r="AF30" s="101"/>
      <c r="AG30" s="110">
        <f t="shared" si="50"/>
        <v>0</v>
      </c>
      <c r="AH30" s="111" t="e">
        <f t="shared" si="51"/>
        <v>#DIV/0!</v>
      </c>
    </row>
    <row r="31" spans="1:34" ht="15">
      <c r="A31" s="158">
        <f t="shared" si="20"/>
        <v>21</v>
      </c>
      <c r="B31" s="77" t="s">
        <v>204</v>
      </c>
      <c r="C31" s="77" t="s">
        <v>205</v>
      </c>
      <c r="D31" s="78"/>
      <c r="E31" s="98">
        <v>21</v>
      </c>
      <c r="F31" s="99">
        <f t="shared" si="37"/>
        <v>42</v>
      </c>
      <c r="G31" s="100">
        <f t="shared" si="38"/>
        <v>4.2</v>
      </c>
      <c r="H31" s="98">
        <v>25</v>
      </c>
      <c r="I31" s="99">
        <f t="shared" si="39"/>
        <v>50</v>
      </c>
      <c r="J31" s="100">
        <f t="shared" si="40"/>
        <v>7.5</v>
      </c>
      <c r="K31" s="161">
        <f t="shared" si="41"/>
        <v>48</v>
      </c>
      <c r="L31" s="173">
        <v>9</v>
      </c>
      <c r="M31" s="99">
        <f t="shared" si="5"/>
        <v>18</v>
      </c>
      <c r="N31" s="100">
        <f t="shared" si="6"/>
        <v>1.7999999999999998</v>
      </c>
      <c r="O31" s="98">
        <v>33</v>
      </c>
      <c r="P31" s="101">
        <v>0</v>
      </c>
      <c r="Q31" s="102">
        <f t="shared" si="7"/>
        <v>22</v>
      </c>
      <c r="R31" s="103">
        <f t="shared" si="8"/>
        <v>6.6</v>
      </c>
      <c r="S31" s="106">
        <f t="shared" si="9"/>
        <v>21</v>
      </c>
      <c r="T31" s="98"/>
      <c r="U31" s="104" t="e">
        <f t="shared" si="42"/>
        <v>#DIV/0!</v>
      </c>
      <c r="V31" s="100" t="e">
        <f t="shared" si="43"/>
        <v>#DIV/0!</v>
      </c>
      <c r="W31" s="98"/>
      <c r="X31" s="105" t="e">
        <f t="shared" si="44"/>
        <v>#DIV/0!</v>
      </c>
      <c r="Y31" s="100" t="e">
        <f t="shared" si="45"/>
        <v>#DIV/0!</v>
      </c>
      <c r="Z31" s="106" t="e">
        <f t="shared" si="46"/>
        <v>#DIV/0!</v>
      </c>
      <c r="AA31" s="98"/>
      <c r="AB31" s="105">
        <f t="shared" si="47"/>
        <v>0</v>
      </c>
      <c r="AC31" s="107">
        <f t="shared" si="48"/>
        <v>0</v>
      </c>
      <c r="AD31" s="162" t="e">
        <f t="shared" si="49"/>
        <v>#DIV/0!</v>
      </c>
      <c r="AE31" s="98"/>
      <c r="AF31" s="101"/>
      <c r="AG31" s="110">
        <f t="shared" si="50"/>
        <v>0</v>
      </c>
      <c r="AH31" s="111" t="e">
        <f t="shared" si="51"/>
        <v>#DIV/0!</v>
      </c>
    </row>
    <row r="32" spans="1:34" ht="15">
      <c r="A32" s="158">
        <f t="shared" si="20"/>
        <v>22</v>
      </c>
      <c r="B32" s="77" t="s">
        <v>206</v>
      </c>
      <c r="C32" s="77" t="s">
        <v>207</v>
      </c>
      <c r="D32" s="78"/>
      <c r="E32" s="98">
        <v>23</v>
      </c>
      <c r="F32" s="99">
        <f t="shared" si="37"/>
        <v>46</v>
      </c>
      <c r="G32" s="100">
        <f t="shared" si="38"/>
        <v>4.6000000000000005</v>
      </c>
      <c r="H32" s="98">
        <v>30</v>
      </c>
      <c r="I32" s="99">
        <f t="shared" si="39"/>
        <v>60</v>
      </c>
      <c r="J32" s="100">
        <f t="shared" si="40"/>
        <v>9</v>
      </c>
      <c r="K32" s="161">
        <f t="shared" si="41"/>
        <v>56.5</v>
      </c>
      <c r="L32" s="173">
        <v>20</v>
      </c>
      <c r="M32" s="99">
        <f t="shared" si="5"/>
        <v>40</v>
      </c>
      <c r="N32" s="100">
        <f t="shared" si="6"/>
        <v>4</v>
      </c>
      <c r="O32" s="98">
        <v>41</v>
      </c>
      <c r="P32" s="101">
        <v>27</v>
      </c>
      <c r="Q32" s="102">
        <f t="shared" si="7"/>
        <v>45.33333333333333</v>
      </c>
      <c r="R32" s="103">
        <f t="shared" si="8"/>
        <v>13.6</v>
      </c>
      <c r="S32" s="106">
        <f t="shared" si="9"/>
        <v>44</v>
      </c>
      <c r="T32" s="98"/>
      <c r="U32" s="104" t="e">
        <f t="shared" si="42"/>
        <v>#DIV/0!</v>
      </c>
      <c r="V32" s="100" t="e">
        <f t="shared" si="43"/>
        <v>#DIV/0!</v>
      </c>
      <c r="W32" s="98"/>
      <c r="X32" s="105" t="e">
        <f t="shared" si="44"/>
        <v>#DIV/0!</v>
      </c>
      <c r="Y32" s="100" t="e">
        <f t="shared" si="45"/>
        <v>#DIV/0!</v>
      </c>
      <c r="Z32" s="106" t="e">
        <f t="shared" si="46"/>
        <v>#DIV/0!</v>
      </c>
      <c r="AA32" s="98"/>
      <c r="AB32" s="105">
        <f t="shared" si="47"/>
        <v>0</v>
      </c>
      <c r="AC32" s="107">
        <f t="shared" si="48"/>
        <v>0</v>
      </c>
      <c r="AD32" s="162" t="e">
        <f t="shared" si="49"/>
        <v>#DIV/0!</v>
      </c>
      <c r="AE32" s="98"/>
      <c r="AF32" s="101"/>
      <c r="AG32" s="110">
        <f t="shared" si="50"/>
        <v>0</v>
      </c>
      <c r="AH32" s="111" t="e">
        <f t="shared" si="51"/>
        <v>#DIV/0!</v>
      </c>
    </row>
    <row r="33" spans="1:34" ht="15">
      <c r="A33" s="158">
        <f t="shared" si="20"/>
        <v>23</v>
      </c>
      <c r="B33" s="77" t="s">
        <v>208</v>
      </c>
      <c r="C33" s="77" t="s">
        <v>209</v>
      </c>
      <c r="D33" s="78"/>
      <c r="E33" s="98">
        <v>30</v>
      </c>
      <c r="F33" s="99">
        <f t="shared" si="37"/>
        <v>60</v>
      </c>
      <c r="G33" s="100">
        <f t="shared" si="38"/>
        <v>6</v>
      </c>
      <c r="H33" s="98">
        <v>39</v>
      </c>
      <c r="I33" s="99">
        <f t="shared" si="39"/>
        <v>78</v>
      </c>
      <c r="J33" s="100">
        <f t="shared" si="40"/>
        <v>11.700000000000001</v>
      </c>
      <c r="K33" s="161">
        <f t="shared" si="41"/>
        <v>73.5</v>
      </c>
      <c r="L33" s="173">
        <v>28</v>
      </c>
      <c r="M33" s="99">
        <f t="shared" si="5"/>
        <v>56.00000000000001</v>
      </c>
      <c r="N33" s="100">
        <f t="shared" si="6"/>
        <v>5.6000000000000005</v>
      </c>
      <c r="O33" s="98">
        <v>52</v>
      </c>
      <c r="P33" s="101">
        <v>50</v>
      </c>
      <c r="Q33" s="102">
        <f t="shared" si="7"/>
        <v>68</v>
      </c>
      <c r="R33" s="103">
        <f t="shared" si="8"/>
        <v>20.400000000000002</v>
      </c>
      <c r="S33" s="106">
        <f t="shared" si="9"/>
        <v>65</v>
      </c>
      <c r="T33" s="98"/>
      <c r="U33" s="104" t="e">
        <f t="shared" si="42"/>
        <v>#DIV/0!</v>
      </c>
      <c r="V33" s="100" t="e">
        <f t="shared" si="43"/>
        <v>#DIV/0!</v>
      </c>
      <c r="W33" s="98"/>
      <c r="X33" s="105" t="e">
        <f t="shared" si="44"/>
        <v>#DIV/0!</v>
      </c>
      <c r="Y33" s="100" t="e">
        <f t="shared" si="45"/>
        <v>#DIV/0!</v>
      </c>
      <c r="Z33" s="106" t="e">
        <f t="shared" si="46"/>
        <v>#DIV/0!</v>
      </c>
      <c r="AA33" s="98"/>
      <c r="AB33" s="105">
        <f t="shared" si="47"/>
        <v>0</v>
      </c>
      <c r="AC33" s="107">
        <f t="shared" si="48"/>
        <v>0</v>
      </c>
      <c r="AD33" s="162" t="e">
        <f t="shared" si="49"/>
        <v>#DIV/0!</v>
      </c>
      <c r="AE33" s="98"/>
      <c r="AF33" s="101"/>
      <c r="AG33" s="110">
        <f t="shared" si="50"/>
        <v>0</v>
      </c>
      <c r="AH33" s="111" t="e">
        <f t="shared" si="51"/>
        <v>#DIV/0!</v>
      </c>
    </row>
    <row r="34" spans="1:34" ht="15">
      <c r="A34" s="158">
        <f t="shared" si="20"/>
        <v>24</v>
      </c>
      <c r="B34" s="77" t="s">
        <v>210</v>
      </c>
      <c r="C34" s="77" t="s">
        <v>211</v>
      </c>
      <c r="D34" s="78"/>
      <c r="E34" s="98">
        <v>30</v>
      </c>
      <c r="F34" s="99">
        <f t="shared" si="37"/>
        <v>60</v>
      </c>
      <c r="G34" s="100">
        <f t="shared" si="38"/>
        <v>6</v>
      </c>
      <c r="H34" s="98">
        <v>41</v>
      </c>
      <c r="I34" s="99">
        <f t="shared" si="39"/>
        <v>82</v>
      </c>
      <c r="J34" s="100">
        <f t="shared" si="40"/>
        <v>12.299999999999999</v>
      </c>
      <c r="K34" s="161">
        <f t="shared" si="41"/>
        <v>76.5</v>
      </c>
      <c r="L34" s="173">
        <v>36</v>
      </c>
      <c r="M34" s="99">
        <f t="shared" si="5"/>
        <v>72</v>
      </c>
      <c r="N34" s="100">
        <f t="shared" si="6"/>
        <v>7.199999999999999</v>
      </c>
      <c r="O34" s="98">
        <v>49</v>
      </c>
      <c r="P34" s="101">
        <v>49</v>
      </c>
      <c r="Q34" s="102">
        <f t="shared" si="7"/>
        <v>65.33333333333333</v>
      </c>
      <c r="R34" s="103">
        <f t="shared" si="8"/>
        <v>19.6</v>
      </c>
      <c r="S34" s="106">
        <f t="shared" si="9"/>
        <v>67</v>
      </c>
      <c r="T34" s="98"/>
      <c r="U34" s="104" t="e">
        <f t="shared" si="42"/>
        <v>#DIV/0!</v>
      </c>
      <c r="V34" s="100" t="e">
        <f t="shared" si="43"/>
        <v>#DIV/0!</v>
      </c>
      <c r="W34" s="98"/>
      <c r="X34" s="105" t="e">
        <f t="shared" si="44"/>
        <v>#DIV/0!</v>
      </c>
      <c r="Y34" s="100" t="e">
        <f t="shared" si="45"/>
        <v>#DIV/0!</v>
      </c>
      <c r="Z34" s="106" t="e">
        <f t="shared" si="46"/>
        <v>#DIV/0!</v>
      </c>
      <c r="AA34" s="98"/>
      <c r="AB34" s="105">
        <f t="shared" si="47"/>
        <v>0</v>
      </c>
      <c r="AC34" s="107">
        <f t="shared" si="48"/>
        <v>0</v>
      </c>
      <c r="AD34" s="162" t="e">
        <f t="shared" si="49"/>
        <v>#DIV/0!</v>
      </c>
      <c r="AE34" s="98"/>
      <c r="AF34" s="101"/>
      <c r="AG34" s="110">
        <f t="shared" si="50"/>
        <v>0</v>
      </c>
      <c r="AH34" s="111" t="e">
        <f t="shared" si="51"/>
        <v>#DIV/0!</v>
      </c>
    </row>
    <row r="35" spans="1:34" ht="15">
      <c r="A35" s="158">
        <f t="shared" si="20"/>
        <v>25</v>
      </c>
      <c r="B35" s="77" t="s">
        <v>212</v>
      </c>
      <c r="C35" s="77" t="s">
        <v>213</v>
      </c>
      <c r="D35" s="78"/>
      <c r="E35" s="98">
        <v>34</v>
      </c>
      <c r="F35" s="99">
        <f t="shared" si="37"/>
        <v>68</v>
      </c>
      <c r="G35" s="100">
        <f t="shared" si="38"/>
        <v>6.800000000000001</v>
      </c>
      <c r="H35" s="98">
        <v>27</v>
      </c>
      <c r="I35" s="99">
        <f t="shared" si="39"/>
        <v>54</v>
      </c>
      <c r="J35" s="100">
        <f t="shared" si="40"/>
        <v>8.100000000000001</v>
      </c>
      <c r="K35" s="161">
        <f t="shared" si="41"/>
        <v>57.5</v>
      </c>
      <c r="L35" s="173">
        <v>14</v>
      </c>
      <c r="M35" s="99">
        <f t="shared" si="5"/>
        <v>28.000000000000004</v>
      </c>
      <c r="N35" s="100">
        <f t="shared" si="6"/>
        <v>2.8000000000000003</v>
      </c>
      <c r="O35" s="98">
        <v>44</v>
      </c>
      <c r="P35" s="101">
        <v>42</v>
      </c>
      <c r="Q35" s="102">
        <f t="shared" si="7"/>
        <v>57.333333333333336</v>
      </c>
      <c r="R35" s="103">
        <f t="shared" si="8"/>
        <v>17.2</v>
      </c>
      <c r="S35" s="106">
        <f t="shared" si="9"/>
        <v>50</v>
      </c>
      <c r="T35" s="98"/>
      <c r="U35" s="104" t="e">
        <f t="shared" si="42"/>
        <v>#DIV/0!</v>
      </c>
      <c r="V35" s="100" t="e">
        <f t="shared" si="43"/>
        <v>#DIV/0!</v>
      </c>
      <c r="W35" s="98"/>
      <c r="X35" s="105" t="e">
        <f t="shared" si="44"/>
        <v>#DIV/0!</v>
      </c>
      <c r="Y35" s="100" t="e">
        <f t="shared" si="45"/>
        <v>#DIV/0!</v>
      </c>
      <c r="Z35" s="106" t="e">
        <f t="shared" si="46"/>
        <v>#DIV/0!</v>
      </c>
      <c r="AA35" s="98"/>
      <c r="AB35" s="105">
        <f t="shared" si="47"/>
        <v>0</v>
      </c>
      <c r="AC35" s="107">
        <f t="shared" si="48"/>
        <v>0</v>
      </c>
      <c r="AD35" s="162" t="e">
        <f t="shared" si="49"/>
        <v>#DIV/0!</v>
      </c>
      <c r="AE35" s="98"/>
      <c r="AF35" s="101"/>
      <c r="AG35" s="110">
        <f t="shared" si="50"/>
        <v>0</v>
      </c>
      <c r="AH35" s="111" t="e">
        <f t="shared" si="51"/>
        <v>#DIV/0!</v>
      </c>
    </row>
    <row r="36" spans="1:34" ht="15">
      <c r="A36" s="158">
        <f t="shared" si="20"/>
        <v>26</v>
      </c>
      <c r="B36" s="77" t="s">
        <v>147</v>
      </c>
      <c r="C36" s="77" t="s">
        <v>214</v>
      </c>
      <c r="D36" s="78"/>
      <c r="E36" s="98">
        <v>25</v>
      </c>
      <c r="F36" s="99">
        <f t="shared" si="37"/>
        <v>50</v>
      </c>
      <c r="G36" s="100">
        <f t="shared" si="38"/>
        <v>5</v>
      </c>
      <c r="H36" s="98">
        <v>30</v>
      </c>
      <c r="I36" s="99">
        <f t="shared" si="39"/>
        <v>60</v>
      </c>
      <c r="J36" s="100">
        <f t="shared" si="40"/>
        <v>9</v>
      </c>
      <c r="K36" s="161">
        <f t="shared" si="41"/>
        <v>57.5</v>
      </c>
      <c r="L36" s="173">
        <v>18</v>
      </c>
      <c r="M36" s="99">
        <f t="shared" si="5"/>
        <v>36</v>
      </c>
      <c r="N36" s="100">
        <f t="shared" si="6"/>
        <v>3.5999999999999996</v>
      </c>
      <c r="O36" s="98">
        <v>40</v>
      </c>
      <c r="P36" s="101">
        <v>22</v>
      </c>
      <c r="Q36" s="102">
        <f t="shared" si="7"/>
        <v>41.333333333333336</v>
      </c>
      <c r="R36" s="103">
        <f t="shared" si="8"/>
        <v>12.4</v>
      </c>
      <c r="S36" s="106">
        <f t="shared" si="9"/>
        <v>40</v>
      </c>
      <c r="T36" s="98"/>
      <c r="U36" s="104" t="e">
        <f t="shared" si="42"/>
        <v>#DIV/0!</v>
      </c>
      <c r="V36" s="100" t="e">
        <f t="shared" si="43"/>
        <v>#DIV/0!</v>
      </c>
      <c r="W36" s="98"/>
      <c r="X36" s="105" t="e">
        <f t="shared" si="44"/>
        <v>#DIV/0!</v>
      </c>
      <c r="Y36" s="100" t="e">
        <f t="shared" si="45"/>
        <v>#DIV/0!</v>
      </c>
      <c r="Z36" s="106" t="e">
        <f t="shared" si="46"/>
        <v>#DIV/0!</v>
      </c>
      <c r="AA36" s="98"/>
      <c r="AB36" s="105">
        <f t="shared" si="47"/>
        <v>0</v>
      </c>
      <c r="AC36" s="107">
        <f t="shared" si="48"/>
        <v>0</v>
      </c>
      <c r="AD36" s="162" t="e">
        <f t="shared" si="49"/>
        <v>#DIV/0!</v>
      </c>
      <c r="AE36" s="98"/>
      <c r="AF36" s="101"/>
      <c r="AG36" s="110">
        <f t="shared" si="50"/>
        <v>0</v>
      </c>
      <c r="AH36" s="111" t="e">
        <f t="shared" si="51"/>
        <v>#DIV/0!</v>
      </c>
    </row>
    <row r="37" spans="1:34" ht="15">
      <c r="A37" s="158">
        <f t="shared" si="20"/>
        <v>27</v>
      </c>
      <c r="B37" s="77" t="s">
        <v>215</v>
      </c>
      <c r="C37" s="77" t="s">
        <v>216</v>
      </c>
      <c r="D37" s="78"/>
      <c r="E37" s="98">
        <v>12</v>
      </c>
      <c r="F37" s="99">
        <f t="shared" si="37"/>
        <v>24</v>
      </c>
      <c r="G37" s="100">
        <f t="shared" si="38"/>
        <v>2.4</v>
      </c>
      <c r="H37" s="98">
        <v>21</v>
      </c>
      <c r="I37" s="99">
        <f t="shared" si="39"/>
        <v>42</v>
      </c>
      <c r="J37" s="100">
        <f t="shared" si="40"/>
        <v>6.3</v>
      </c>
      <c r="K37" s="161">
        <f t="shared" si="41"/>
        <v>37.5</v>
      </c>
      <c r="L37" s="173">
        <v>15</v>
      </c>
      <c r="M37" s="99">
        <f t="shared" si="5"/>
        <v>30</v>
      </c>
      <c r="N37" s="100">
        <f t="shared" si="6"/>
        <v>3</v>
      </c>
      <c r="O37" s="98">
        <v>33</v>
      </c>
      <c r="P37" s="101">
        <v>38</v>
      </c>
      <c r="Q37" s="102">
        <f t="shared" si="7"/>
        <v>47.333333333333336</v>
      </c>
      <c r="R37" s="103">
        <f t="shared" si="8"/>
        <v>14.2</v>
      </c>
      <c r="S37" s="106">
        <f t="shared" si="9"/>
        <v>43</v>
      </c>
      <c r="T37" s="98"/>
      <c r="U37" s="104" t="e">
        <f t="shared" si="42"/>
        <v>#DIV/0!</v>
      </c>
      <c r="V37" s="100" t="e">
        <f t="shared" si="43"/>
        <v>#DIV/0!</v>
      </c>
      <c r="W37" s="98"/>
      <c r="X37" s="105" t="e">
        <f t="shared" si="44"/>
        <v>#DIV/0!</v>
      </c>
      <c r="Y37" s="100" t="e">
        <f t="shared" si="45"/>
        <v>#DIV/0!</v>
      </c>
      <c r="Z37" s="106" t="e">
        <f t="shared" si="46"/>
        <v>#DIV/0!</v>
      </c>
      <c r="AA37" s="98"/>
      <c r="AB37" s="105">
        <f t="shared" si="47"/>
        <v>0</v>
      </c>
      <c r="AC37" s="107">
        <f t="shared" si="48"/>
        <v>0</v>
      </c>
      <c r="AD37" s="162" t="e">
        <f t="shared" si="49"/>
        <v>#DIV/0!</v>
      </c>
      <c r="AE37" s="98"/>
      <c r="AF37" s="101"/>
      <c r="AG37" s="110">
        <f t="shared" si="50"/>
        <v>0</v>
      </c>
      <c r="AH37" s="111" t="e">
        <f t="shared" si="51"/>
        <v>#DIV/0!</v>
      </c>
    </row>
    <row r="38" spans="1:34" ht="15">
      <c r="A38" s="158">
        <f t="shared" si="20"/>
        <v>28</v>
      </c>
      <c r="B38" s="77" t="s">
        <v>217</v>
      </c>
      <c r="C38" s="77" t="s">
        <v>218</v>
      </c>
      <c r="D38" s="78"/>
      <c r="E38" s="98">
        <v>24</v>
      </c>
      <c r="F38" s="99">
        <f t="shared" si="37"/>
        <v>48</v>
      </c>
      <c r="G38" s="100">
        <f t="shared" si="38"/>
        <v>4.8</v>
      </c>
      <c r="H38" s="98">
        <v>43</v>
      </c>
      <c r="I38" s="99">
        <f t="shared" si="39"/>
        <v>86</v>
      </c>
      <c r="J38" s="100">
        <f t="shared" si="40"/>
        <v>12.9</v>
      </c>
      <c r="K38" s="161">
        <f t="shared" si="41"/>
        <v>76.5</v>
      </c>
      <c r="L38" s="173">
        <v>36</v>
      </c>
      <c r="M38" s="99">
        <f t="shared" si="5"/>
        <v>72</v>
      </c>
      <c r="N38" s="100">
        <f t="shared" si="6"/>
        <v>7.199999999999999</v>
      </c>
      <c r="O38" s="98">
        <v>57</v>
      </c>
      <c r="P38" s="101">
        <v>38</v>
      </c>
      <c r="Q38" s="102">
        <f t="shared" si="7"/>
        <v>63.33333333333333</v>
      </c>
      <c r="R38" s="103">
        <f t="shared" si="8"/>
        <v>19</v>
      </c>
      <c r="S38" s="106">
        <f t="shared" si="9"/>
        <v>65.5</v>
      </c>
      <c r="T38" s="98"/>
      <c r="U38" s="104" t="e">
        <f t="shared" si="42"/>
        <v>#DIV/0!</v>
      </c>
      <c r="V38" s="100" t="e">
        <f t="shared" si="43"/>
        <v>#DIV/0!</v>
      </c>
      <c r="W38" s="98"/>
      <c r="X38" s="105" t="e">
        <f t="shared" si="44"/>
        <v>#DIV/0!</v>
      </c>
      <c r="Y38" s="100" t="e">
        <f t="shared" si="45"/>
        <v>#DIV/0!</v>
      </c>
      <c r="Z38" s="106" t="e">
        <f t="shared" si="46"/>
        <v>#DIV/0!</v>
      </c>
      <c r="AA38" s="98"/>
      <c r="AB38" s="105">
        <f t="shared" si="47"/>
        <v>0</v>
      </c>
      <c r="AC38" s="107">
        <f t="shared" si="48"/>
        <v>0</v>
      </c>
      <c r="AD38" s="162" t="e">
        <f t="shared" si="49"/>
        <v>#DIV/0!</v>
      </c>
      <c r="AE38" s="98"/>
      <c r="AF38" s="101"/>
      <c r="AG38" s="110">
        <f t="shared" si="50"/>
        <v>0</v>
      </c>
      <c r="AH38" s="111" t="e">
        <f t="shared" si="51"/>
        <v>#DIV/0!</v>
      </c>
    </row>
    <row r="39" spans="1:34" ht="15">
      <c r="A39" s="158">
        <f t="shared" si="20"/>
        <v>29</v>
      </c>
      <c r="B39" s="77" t="s">
        <v>219</v>
      </c>
      <c r="C39" s="77" t="s">
        <v>220</v>
      </c>
      <c r="D39" s="78"/>
      <c r="E39" s="98">
        <v>21</v>
      </c>
      <c r="F39" s="99">
        <f t="shared" si="37"/>
        <v>42</v>
      </c>
      <c r="G39" s="100">
        <f t="shared" si="38"/>
        <v>4.2</v>
      </c>
      <c r="H39" s="98">
        <v>34</v>
      </c>
      <c r="I39" s="99">
        <f t="shared" si="39"/>
        <v>68</v>
      </c>
      <c r="J39" s="100">
        <f t="shared" si="40"/>
        <v>10.200000000000001</v>
      </c>
      <c r="K39" s="161">
        <f t="shared" si="41"/>
        <v>61.5</v>
      </c>
      <c r="L39" s="173">
        <v>14</v>
      </c>
      <c r="M39" s="99">
        <f t="shared" si="5"/>
        <v>28.000000000000004</v>
      </c>
      <c r="N39" s="100">
        <f t="shared" si="6"/>
        <v>2.8000000000000003</v>
      </c>
      <c r="O39" s="98">
        <v>49</v>
      </c>
      <c r="P39" s="101">
        <v>36</v>
      </c>
      <c r="Q39" s="102">
        <f t="shared" si="7"/>
        <v>56.666666666666664</v>
      </c>
      <c r="R39" s="103">
        <f t="shared" si="8"/>
        <v>17</v>
      </c>
      <c r="S39" s="106">
        <f t="shared" si="9"/>
        <v>49.5</v>
      </c>
      <c r="T39" s="98"/>
      <c r="U39" s="104" t="e">
        <f t="shared" si="42"/>
        <v>#DIV/0!</v>
      </c>
      <c r="V39" s="100" t="e">
        <f t="shared" si="43"/>
        <v>#DIV/0!</v>
      </c>
      <c r="W39" s="98"/>
      <c r="X39" s="105" t="e">
        <f t="shared" si="44"/>
        <v>#DIV/0!</v>
      </c>
      <c r="Y39" s="100" t="e">
        <f t="shared" si="45"/>
        <v>#DIV/0!</v>
      </c>
      <c r="Z39" s="106" t="e">
        <f t="shared" si="46"/>
        <v>#DIV/0!</v>
      </c>
      <c r="AA39" s="98"/>
      <c r="AB39" s="105">
        <f t="shared" si="47"/>
        <v>0</v>
      </c>
      <c r="AC39" s="107">
        <f t="shared" si="48"/>
        <v>0</v>
      </c>
      <c r="AD39" s="162" t="e">
        <f t="shared" si="49"/>
        <v>#DIV/0!</v>
      </c>
      <c r="AE39" s="98"/>
      <c r="AF39" s="101"/>
      <c r="AG39" s="110">
        <f t="shared" si="50"/>
        <v>0</v>
      </c>
      <c r="AH39" s="111" t="e">
        <f t="shared" si="51"/>
        <v>#DIV/0!</v>
      </c>
    </row>
    <row r="40" spans="1:34" ht="15">
      <c r="A40" s="158">
        <f t="shared" si="20"/>
        <v>30</v>
      </c>
      <c r="B40" s="77" t="s">
        <v>221</v>
      </c>
      <c r="C40" s="77" t="s">
        <v>49</v>
      </c>
      <c r="D40" s="78"/>
      <c r="E40" s="98">
        <v>21</v>
      </c>
      <c r="F40" s="99">
        <f t="shared" si="37"/>
        <v>42</v>
      </c>
      <c r="G40" s="100">
        <f t="shared" si="38"/>
        <v>4.2</v>
      </c>
      <c r="H40" s="98">
        <v>38</v>
      </c>
      <c r="I40" s="99">
        <f t="shared" si="39"/>
        <v>76</v>
      </c>
      <c r="J40" s="100">
        <f t="shared" si="40"/>
        <v>11.4</v>
      </c>
      <c r="K40" s="161">
        <f t="shared" si="41"/>
        <v>67.5</v>
      </c>
      <c r="L40" s="173">
        <v>26</v>
      </c>
      <c r="M40" s="99">
        <f t="shared" si="5"/>
        <v>52</v>
      </c>
      <c r="N40" s="100">
        <f t="shared" si="6"/>
        <v>5.2</v>
      </c>
      <c r="O40" s="98">
        <v>24</v>
      </c>
      <c r="P40" s="101">
        <v>32</v>
      </c>
      <c r="Q40" s="102">
        <f t="shared" si="7"/>
        <v>37.333333333333336</v>
      </c>
      <c r="R40" s="103">
        <f t="shared" si="8"/>
        <v>11.200000000000001</v>
      </c>
      <c r="S40" s="106">
        <f t="shared" si="9"/>
        <v>41</v>
      </c>
      <c r="T40" s="98"/>
      <c r="U40" s="104" t="e">
        <f t="shared" si="42"/>
        <v>#DIV/0!</v>
      </c>
      <c r="V40" s="100" t="e">
        <f t="shared" si="43"/>
        <v>#DIV/0!</v>
      </c>
      <c r="W40" s="98"/>
      <c r="X40" s="105" t="e">
        <f t="shared" si="44"/>
        <v>#DIV/0!</v>
      </c>
      <c r="Y40" s="100" t="e">
        <f t="shared" si="45"/>
        <v>#DIV/0!</v>
      </c>
      <c r="Z40" s="106" t="e">
        <f t="shared" si="46"/>
        <v>#DIV/0!</v>
      </c>
      <c r="AA40" s="98"/>
      <c r="AB40" s="105">
        <f t="shared" si="47"/>
        <v>0</v>
      </c>
      <c r="AC40" s="107">
        <f t="shared" si="48"/>
        <v>0</v>
      </c>
      <c r="AD40" s="162" t="e">
        <f t="shared" si="49"/>
        <v>#DIV/0!</v>
      </c>
      <c r="AE40" s="98"/>
      <c r="AF40" s="101"/>
      <c r="AG40" s="110">
        <f t="shared" si="50"/>
        <v>0</v>
      </c>
      <c r="AH40" s="111" t="e">
        <f t="shared" si="51"/>
        <v>#DIV/0!</v>
      </c>
    </row>
    <row r="41" spans="1:34" ht="15">
      <c r="A41" s="158">
        <f t="shared" si="20"/>
        <v>31</v>
      </c>
      <c r="B41" s="77" t="s">
        <v>222</v>
      </c>
      <c r="C41" s="77" t="s">
        <v>223</v>
      </c>
      <c r="D41" s="78"/>
      <c r="E41" s="98">
        <v>25</v>
      </c>
      <c r="F41" s="99">
        <v>50</v>
      </c>
      <c r="G41" s="100">
        <f t="shared" si="38"/>
        <v>5</v>
      </c>
      <c r="H41" s="98">
        <v>23</v>
      </c>
      <c r="I41" s="99">
        <f t="shared" si="39"/>
        <v>46</v>
      </c>
      <c r="J41" s="100">
        <f t="shared" si="40"/>
        <v>6.9</v>
      </c>
      <c r="K41" s="161">
        <f t="shared" si="41"/>
        <v>47</v>
      </c>
      <c r="L41" s="173">
        <v>11</v>
      </c>
      <c r="M41" s="99">
        <f t="shared" si="5"/>
        <v>22</v>
      </c>
      <c r="N41" s="100">
        <f t="shared" si="6"/>
        <v>2.2</v>
      </c>
      <c r="O41" s="98"/>
      <c r="P41" s="101"/>
      <c r="Q41" s="102">
        <f t="shared" si="7"/>
        <v>0</v>
      </c>
      <c r="R41" s="103">
        <f t="shared" si="8"/>
        <v>0</v>
      </c>
      <c r="S41" s="106">
        <f t="shared" si="9"/>
        <v>5.5</v>
      </c>
      <c r="T41" s="98"/>
      <c r="U41" s="104" t="e">
        <f t="shared" si="42"/>
        <v>#DIV/0!</v>
      </c>
      <c r="V41" s="100" t="e">
        <f t="shared" si="43"/>
        <v>#DIV/0!</v>
      </c>
      <c r="W41" s="98"/>
      <c r="X41" s="105" t="e">
        <f t="shared" si="44"/>
        <v>#DIV/0!</v>
      </c>
      <c r="Y41" s="100" t="e">
        <f t="shared" si="45"/>
        <v>#DIV/0!</v>
      </c>
      <c r="Z41" s="106" t="e">
        <f t="shared" si="46"/>
        <v>#DIV/0!</v>
      </c>
      <c r="AA41" s="98"/>
      <c r="AB41" s="105">
        <f t="shared" si="47"/>
        <v>0</v>
      </c>
      <c r="AC41" s="107">
        <f t="shared" si="48"/>
        <v>0</v>
      </c>
      <c r="AD41" s="162" t="e">
        <f t="shared" si="49"/>
        <v>#DIV/0!</v>
      </c>
      <c r="AE41" s="98"/>
      <c r="AF41" s="101"/>
      <c r="AG41" s="110">
        <f t="shared" si="50"/>
        <v>0</v>
      </c>
      <c r="AH41" s="111" t="e">
        <f t="shared" si="51"/>
        <v>#DIV/0!</v>
      </c>
    </row>
    <row r="42" spans="1:34" ht="15">
      <c r="A42" s="158">
        <f t="shared" si="20"/>
        <v>32</v>
      </c>
      <c r="B42" s="77" t="s">
        <v>224</v>
      </c>
      <c r="C42" s="77" t="s">
        <v>225</v>
      </c>
      <c r="D42" s="78"/>
      <c r="E42" s="98">
        <v>0</v>
      </c>
      <c r="F42" s="99">
        <f aca="true" t="shared" si="52" ref="F42:F47">(E42/$E$10*100)</f>
        <v>0</v>
      </c>
      <c r="G42" s="100">
        <f t="shared" si="38"/>
        <v>0</v>
      </c>
      <c r="H42" s="98">
        <v>40</v>
      </c>
      <c r="I42" s="99">
        <f t="shared" si="39"/>
        <v>80</v>
      </c>
      <c r="J42" s="100">
        <f t="shared" si="40"/>
        <v>12</v>
      </c>
      <c r="K42" s="161">
        <f t="shared" si="41"/>
        <v>60</v>
      </c>
      <c r="L42" s="173">
        <v>24</v>
      </c>
      <c r="M42" s="99">
        <f t="shared" si="5"/>
        <v>48</v>
      </c>
      <c r="N42" s="100">
        <f t="shared" si="6"/>
        <v>4.8</v>
      </c>
      <c r="O42" s="98">
        <v>35</v>
      </c>
      <c r="P42" s="101">
        <v>44</v>
      </c>
      <c r="Q42" s="102">
        <f t="shared" si="7"/>
        <v>52.666666666666664</v>
      </c>
      <c r="R42" s="103">
        <f t="shared" si="8"/>
        <v>15.799999999999999</v>
      </c>
      <c r="S42" s="106">
        <f t="shared" si="9"/>
        <v>51.5</v>
      </c>
      <c r="T42" s="98"/>
      <c r="U42" s="104" t="e">
        <f t="shared" si="42"/>
        <v>#DIV/0!</v>
      </c>
      <c r="V42" s="100" t="e">
        <f t="shared" si="43"/>
        <v>#DIV/0!</v>
      </c>
      <c r="W42" s="98"/>
      <c r="X42" s="105" t="e">
        <f t="shared" si="44"/>
        <v>#DIV/0!</v>
      </c>
      <c r="Y42" s="100" t="e">
        <f t="shared" si="45"/>
        <v>#DIV/0!</v>
      </c>
      <c r="Z42" s="106" t="e">
        <f t="shared" si="46"/>
        <v>#DIV/0!</v>
      </c>
      <c r="AA42" s="98"/>
      <c r="AB42" s="105">
        <f t="shared" si="47"/>
        <v>0</v>
      </c>
      <c r="AC42" s="107">
        <f t="shared" si="48"/>
        <v>0</v>
      </c>
      <c r="AD42" s="162" t="e">
        <f t="shared" si="49"/>
        <v>#DIV/0!</v>
      </c>
      <c r="AE42" s="98"/>
      <c r="AF42" s="101"/>
      <c r="AG42" s="110">
        <f t="shared" si="50"/>
        <v>0</v>
      </c>
      <c r="AH42" s="111" t="e">
        <f t="shared" si="51"/>
        <v>#DIV/0!</v>
      </c>
    </row>
    <row r="43" spans="1:34" ht="15">
      <c r="A43" s="158">
        <f t="shared" si="20"/>
        <v>33</v>
      </c>
      <c r="B43" s="164" t="s">
        <v>156</v>
      </c>
      <c r="C43" s="77" t="s">
        <v>226</v>
      </c>
      <c r="D43" s="78"/>
      <c r="E43" s="98">
        <v>26</v>
      </c>
      <c r="F43" s="99">
        <f t="shared" si="52"/>
        <v>52</v>
      </c>
      <c r="G43" s="100">
        <f t="shared" si="38"/>
        <v>5.2</v>
      </c>
      <c r="H43" s="98">
        <v>33</v>
      </c>
      <c r="I43" s="99">
        <f t="shared" si="39"/>
        <v>66</v>
      </c>
      <c r="J43" s="100">
        <f t="shared" si="40"/>
        <v>9.9</v>
      </c>
      <c r="K43" s="161">
        <f t="shared" si="41"/>
        <v>62.5</v>
      </c>
      <c r="L43" s="173">
        <v>21</v>
      </c>
      <c r="M43" s="99">
        <f t="shared" si="5"/>
        <v>42</v>
      </c>
      <c r="N43" s="100">
        <f t="shared" si="6"/>
        <v>4.2</v>
      </c>
      <c r="O43" s="98">
        <v>35</v>
      </c>
      <c r="P43" s="101">
        <v>53</v>
      </c>
      <c r="Q43" s="102">
        <f t="shared" si="7"/>
        <v>58.666666666666664</v>
      </c>
      <c r="R43" s="103">
        <f t="shared" si="8"/>
        <v>17.6</v>
      </c>
      <c r="S43" s="106">
        <f t="shared" si="9"/>
        <v>54.5</v>
      </c>
      <c r="T43" s="98"/>
      <c r="U43" s="104" t="e">
        <f t="shared" si="42"/>
        <v>#DIV/0!</v>
      </c>
      <c r="V43" s="100" t="e">
        <f t="shared" si="43"/>
        <v>#DIV/0!</v>
      </c>
      <c r="W43" s="98"/>
      <c r="X43" s="105" t="e">
        <f t="shared" si="44"/>
        <v>#DIV/0!</v>
      </c>
      <c r="Y43" s="100" t="e">
        <f t="shared" si="45"/>
        <v>#DIV/0!</v>
      </c>
      <c r="Z43" s="106" t="e">
        <f t="shared" si="46"/>
        <v>#DIV/0!</v>
      </c>
      <c r="AA43" s="98"/>
      <c r="AB43" s="105">
        <f t="shared" si="47"/>
        <v>0</v>
      </c>
      <c r="AC43" s="107">
        <f t="shared" si="48"/>
        <v>0</v>
      </c>
      <c r="AD43" s="162" t="e">
        <f t="shared" si="49"/>
        <v>#DIV/0!</v>
      </c>
      <c r="AE43" s="98"/>
      <c r="AF43" s="101"/>
      <c r="AG43" s="110">
        <f t="shared" si="50"/>
        <v>0</v>
      </c>
      <c r="AH43" s="111" t="e">
        <f t="shared" si="51"/>
        <v>#DIV/0!</v>
      </c>
    </row>
    <row r="44" spans="1:34" ht="15">
      <c r="A44" s="158">
        <f t="shared" si="20"/>
        <v>34</v>
      </c>
      <c r="B44" s="164" t="s">
        <v>227</v>
      </c>
      <c r="C44" s="77" t="s">
        <v>228</v>
      </c>
      <c r="D44" s="78"/>
      <c r="E44" s="98">
        <v>6</v>
      </c>
      <c r="F44" s="99">
        <f t="shared" si="52"/>
        <v>12</v>
      </c>
      <c r="G44" s="100">
        <f t="shared" si="38"/>
        <v>1.2</v>
      </c>
      <c r="H44" s="98">
        <v>34</v>
      </c>
      <c r="I44" s="99">
        <f t="shared" si="39"/>
        <v>68</v>
      </c>
      <c r="J44" s="100">
        <f t="shared" si="40"/>
        <v>10.200000000000001</v>
      </c>
      <c r="K44" s="161">
        <f t="shared" si="41"/>
        <v>54</v>
      </c>
      <c r="L44" s="173">
        <v>0</v>
      </c>
      <c r="M44" s="99">
        <f t="shared" si="5"/>
        <v>0</v>
      </c>
      <c r="N44" s="100">
        <f t="shared" si="6"/>
        <v>0</v>
      </c>
      <c r="O44" s="98">
        <v>31</v>
      </c>
      <c r="P44" s="101">
        <v>41</v>
      </c>
      <c r="Q44" s="102">
        <f t="shared" si="7"/>
        <v>48</v>
      </c>
      <c r="R44" s="103">
        <f t="shared" si="8"/>
        <v>14.399999999999999</v>
      </c>
      <c r="S44" s="106">
        <f t="shared" si="9"/>
        <v>36</v>
      </c>
      <c r="T44" s="98"/>
      <c r="U44" s="104" t="e">
        <f t="shared" si="42"/>
        <v>#DIV/0!</v>
      </c>
      <c r="V44" s="100" t="e">
        <f t="shared" si="43"/>
        <v>#DIV/0!</v>
      </c>
      <c r="W44" s="98"/>
      <c r="X44" s="105" t="e">
        <f t="shared" si="44"/>
        <v>#DIV/0!</v>
      </c>
      <c r="Y44" s="100" t="e">
        <f t="shared" si="45"/>
        <v>#DIV/0!</v>
      </c>
      <c r="Z44" s="106" t="e">
        <f t="shared" si="46"/>
        <v>#DIV/0!</v>
      </c>
      <c r="AA44" s="98"/>
      <c r="AB44" s="105">
        <f t="shared" si="47"/>
        <v>0</v>
      </c>
      <c r="AC44" s="107">
        <f t="shared" si="48"/>
        <v>0</v>
      </c>
      <c r="AD44" s="162" t="e">
        <f t="shared" si="49"/>
        <v>#DIV/0!</v>
      </c>
      <c r="AE44" s="98"/>
      <c r="AF44" s="101"/>
      <c r="AG44" s="110">
        <f t="shared" si="50"/>
        <v>0</v>
      </c>
      <c r="AH44" s="111" t="e">
        <f t="shared" si="51"/>
        <v>#DIV/0!</v>
      </c>
    </row>
    <row r="45" spans="1:34" ht="15">
      <c r="A45" s="158">
        <f t="shared" si="20"/>
        <v>35</v>
      </c>
      <c r="B45" s="164" t="s">
        <v>229</v>
      </c>
      <c r="C45" s="77" t="s">
        <v>230</v>
      </c>
      <c r="D45" s="78"/>
      <c r="E45" s="98">
        <v>20</v>
      </c>
      <c r="F45" s="99">
        <f t="shared" si="52"/>
        <v>40</v>
      </c>
      <c r="G45" s="100">
        <f t="shared" si="38"/>
        <v>4</v>
      </c>
      <c r="H45" s="98">
        <v>26</v>
      </c>
      <c r="I45" s="99">
        <f t="shared" si="39"/>
        <v>52</v>
      </c>
      <c r="J45" s="100">
        <f t="shared" si="40"/>
        <v>7.800000000000001</v>
      </c>
      <c r="K45" s="161">
        <f t="shared" si="41"/>
        <v>49</v>
      </c>
      <c r="L45" s="173">
        <v>23</v>
      </c>
      <c r="M45" s="99">
        <f t="shared" si="5"/>
        <v>46</v>
      </c>
      <c r="N45" s="100">
        <f t="shared" si="6"/>
        <v>4.6000000000000005</v>
      </c>
      <c r="O45" s="98">
        <v>46</v>
      </c>
      <c r="P45" s="101">
        <v>36</v>
      </c>
      <c r="Q45" s="102">
        <f t="shared" si="7"/>
        <v>54.666666666666664</v>
      </c>
      <c r="R45" s="103">
        <f t="shared" si="8"/>
        <v>16.4</v>
      </c>
      <c r="S45" s="106">
        <f t="shared" si="9"/>
        <v>52.5</v>
      </c>
      <c r="T45" s="98"/>
      <c r="U45" s="104" t="e">
        <f t="shared" si="42"/>
        <v>#DIV/0!</v>
      </c>
      <c r="V45" s="100" t="e">
        <f t="shared" si="43"/>
        <v>#DIV/0!</v>
      </c>
      <c r="W45" s="98"/>
      <c r="X45" s="105" t="e">
        <f t="shared" si="44"/>
        <v>#DIV/0!</v>
      </c>
      <c r="Y45" s="100" t="e">
        <f t="shared" si="45"/>
        <v>#DIV/0!</v>
      </c>
      <c r="Z45" s="106" t="e">
        <f t="shared" si="46"/>
        <v>#DIV/0!</v>
      </c>
      <c r="AA45" s="98"/>
      <c r="AB45" s="105">
        <f t="shared" si="47"/>
        <v>0</v>
      </c>
      <c r="AC45" s="107">
        <f t="shared" si="48"/>
        <v>0</v>
      </c>
      <c r="AD45" s="162" t="e">
        <f t="shared" si="49"/>
        <v>#DIV/0!</v>
      </c>
      <c r="AE45" s="98"/>
      <c r="AF45" s="101"/>
      <c r="AG45" s="110">
        <f t="shared" si="50"/>
        <v>0</v>
      </c>
      <c r="AH45" s="111" t="e">
        <f t="shared" si="51"/>
        <v>#DIV/0!</v>
      </c>
    </row>
    <row r="46" spans="1:34" ht="15">
      <c r="A46" s="158">
        <f t="shared" si="20"/>
        <v>36</v>
      </c>
      <c r="B46" s="77" t="s">
        <v>229</v>
      </c>
      <c r="C46" s="77" t="s">
        <v>141</v>
      </c>
      <c r="D46" s="78"/>
      <c r="E46" s="98">
        <v>33</v>
      </c>
      <c r="F46" s="99">
        <f t="shared" si="52"/>
        <v>66</v>
      </c>
      <c r="G46" s="100">
        <f t="shared" si="38"/>
        <v>6.6000000000000005</v>
      </c>
      <c r="H46" s="98">
        <v>39</v>
      </c>
      <c r="I46" s="99">
        <f t="shared" si="39"/>
        <v>78</v>
      </c>
      <c r="J46" s="100">
        <f t="shared" si="40"/>
        <v>11.700000000000001</v>
      </c>
      <c r="K46" s="161">
        <f t="shared" si="41"/>
        <v>75</v>
      </c>
      <c r="L46" s="173">
        <v>35</v>
      </c>
      <c r="M46" s="99">
        <f t="shared" si="5"/>
        <v>70</v>
      </c>
      <c r="N46" s="100">
        <f t="shared" si="6"/>
        <v>7</v>
      </c>
      <c r="O46" s="98">
        <v>59</v>
      </c>
      <c r="P46" s="101">
        <v>50</v>
      </c>
      <c r="Q46" s="102">
        <f t="shared" si="7"/>
        <v>72.66666666666667</v>
      </c>
      <c r="R46" s="103">
        <f t="shared" si="8"/>
        <v>21.8</v>
      </c>
      <c r="S46" s="106">
        <f t="shared" si="9"/>
        <v>72</v>
      </c>
      <c r="T46" s="98"/>
      <c r="U46" s="104" t="e">
        <f t="shared" si="42"/>
        <v>#DIV/0!</v>
      </c>
      <c r="V46" s="100" t="e">
        <f t="shared" si="43"/>
        <v>#DIV/0!</v>
      </c>
      <c r="W46" s="98"/>
      <c r="X46" s="105" t="e">
        <f t="shared" si="44"/>
        <v>#DIV/0!</v>
      </c>
      <c r="Y46" s="100" t="e">
        <f t="shared" si="45"/>
        <v>#DIV/0!</v>
      </c>
      <c r="Z46" s="106" t="e">
        <f t="shared" si="46"/>
        <v>#DIV/0!</v>
      </c>
      <c r="AA46" s="98"/>
      <c r="AB46" s="105">
        <f t="shared" si="47"/>
        <v>0</v>
      </c>
      <c r="AC46" s="107">
        <f t="shared" si="48"/>
        <v>0</v>
      </c>
      <c r="AD46" s="162" t="e">
        <f t="shared" si="49"/>
        <v>#DIV/0!</v>
      </c>
      <c r="AE46" s="98"/>
      <c r="AF46" s="101"/>
      <c r="AG46" s="110">
        <f t="shared" si="50"/>
        <v>0</v>
      </c>
      <c r="AH46" s="111" t="e">
        <f t="shared" si="51"/>
        <v>#DIV/0!</v>
      </c>
    </row>
    <row r="47" spans="1:34" ht="15">
      <c r="A47" s="158">
        <f t="shared" si="20"/>
        <v>37</v>
      </c>
      <c r="B47" s="77" t="s">
        <v>231</v>
      </c>
      <c r="C47" s="77" t="s">
        <v>159</v>
      </c>
      <c r="D47" s="78"/>
      <c r="E47" s="98">
        <v>25</v>
      </c>
      <c r="F47" s="99">
        <f t="shared" si="52"/>
        <v>50</v>
      </c>
      <c r="G47" s="100">
        <f t="shared" si="38"/>
        <v>5</v>
      </c>
      <c r="H47" s="98">
        <v>33</v>
      </c>
      <c r="I47" s="99">
        <f t="shared" si="39"/>
        <v>66</v>
      </c>
      <c r="J47" s="100">
        <f t="shared" si="40"/>
        <v>9.9</v>
      </c>
      <c r="K47" s="161">
        <f t="shared" si="41"/>
        <v>62</v>
      </c>
      <c r="L47" s="173">
        <v>36</v>
      </c>
      <c r="M47" s="99">
        <f t="shared" si="5"/>
        <v>72</v>
      </c>
      <c r="N47" s="100">
        <f t="shared" si="6"/>
        <v>7.199999999999999</v>
      </c>
      <c r="O47" s="98">
        <v>37</v>
      </c>
      <c r="P47" s="101">
        <v>42</v>
      </c>
      <c r="Q47" s="102">
        <f t="shared" si="7"/>
        <v>52.666666666666664</v>
      </c>
      <c r="R47" s="103">
        <f t="shared" si="8"/>
        <v>15.799999999999999</v>
      </c>
      <c r="S47" s="106">
        <f t="shared" si="9"/>
        <v>57.5</v>
      </c>
      <c r="T47" s="98"/>
      <c r="U47" s="104" t="e">
        <f t="shared" si="42"/>
        <v>#DIV/0!</v>
      </c>
      <c r="V47" s="100" t="e">
        <f t="shared" si="43"/>
        <v>#DIV/0!</v>
      </c>
      <c r="W47" s="98"/>
      <c r="X47" s="105" t="e">
        <f t="shared" si="44"/>
        <v>#DIV/0!</v>
      </c>
      <c r="Y47" s="100" t="e">
        <f t="shared" si="45"/>
        <v>#DIV/0!</v>
      </c>
      <c r="Z47" s="106" t="e">
        <f t="shared" si="46"/>
        <v>#DIV/0!</v>
      </c>
      <c r="AA47" s="98"/>
      <c r="AB47" s="105">
        <f t="shared" si="47"/>
        <v>0</v>
      </c>
      <c r="AC47" s="107">
        <f t="shared" si="48"/>
        <v>0</v>
      </c>
      <c r="AD47" s="162" t="e">
        <f t="shared" si="49"/>
        <v>#DIV/0!</v>
      </c>
      <c r="AE47" s="98"/>
      <c r="AF47" s="101"/>
      <c r="AG47" s="110">
        <f t="shared" si="50"/>
        <v>0</v>
      </c>
      <c r="AH47" s="111" t="e">
        <f t="shared" si="51"/>
        <v>#DIV/0!</v>
      </c>
    </row>
    <row r="48" spans="1:34" ht="12.75">
      <c r="A48" s="166"/>
      <c r="B48" s="153"/>
      <c r="C48" s="153"/>
      <c r="D48" s="167"/>
      <c r="E48" s="152"/>
      <c r="F48" s="153"/>
      <c r="G48" s="153"/>
      <c r="H48" s="153"/>
      <c r="I48" s="153"/>
      <c r="J48" s="153"/>
      <c r="K48" s="153"/>
      <c r="L48" s="173">
        <f>SUM(L11:L47)</f>
        <v>795</v>
      </c>
      <c r="M48" s="153"/>
      <c r="N48" s="153"/>
      <c r="O48" s="153"/>
      <c r="P48" s="153">
        <f>SUM(P11:P47)</f>
        <v>1439</v>
      </c>
      <c r="Q48" s="153"/>
      <c r="R48" s="153"/>
      <c r="S48" s="153"/>
      <c r="T48" s="153"/>
      <c r="U48" s="153"/>
      <c r="V48" s="153"/>
      <c r="W48" s="153"/>
      <c r="X48" s="153"/>
      <c r="Y48" s="153"/>
      <c r="Z48" s="168"/>
      <c r="AA48" s="153"/>
      <c r="AB48" s="153"/>
      <c r="AC48" s="153"/>
      <c r="AD48" s="153"/>
      <c r="AE48" s="153"/>
      <c r="AF48" s="153"/>
      <c r="AG48" s="153"/>
      <c r="AH48" s="153"/>
    </row>
    <row r="49" spans="1:34" ht="25.5">
      <c r="A49" s="166"/>
      <c r="B49" s="116" t="s">
        <v>74</v>
      </c>
      <c r="C49" s="116"/>
      <c r="D49" s="167"/>
      <c r="E49" s="152"/>
      <c r="F49" s="117" t="s">
        <v>75</v>
      </c>
      <c r="G49" s="118"/>
      <c r="H49" s="118"/>
      <c r="I49" s="119" t="s">
        <v>76</v>
      </c>
      <c r="J49" s="118"/>
      <c r="K49" s="122" t="s">
        <v>77</v>
      </c>
      <c r="L49" s="173">
        <f>L48/37*2</f>
        <v>42.972972972972975</v>
      </c>
      <c r="M49" s="117" t="s">
        <v>78</v>
      </c>
      <c r="N49" s="118"/>
      <c r="O49" s="169"/>
      <c r="P49" s="169">
        <f>P48/37/75*100</f>
        <v>51.85585585585586</v>
      </c>
      <c r="Q49" s="119" t="s">
        <v>79</v>
      </c>
      <c r="R49" s="121"/>
      <c r="S49" s="122" t="s">
        <v>80</v>
      </c>
      <c r="T49" s="169"/>
      <c r="U49" s="119" t="s">
        <v>81</v>
      </c>
      <c r="V49" s="118"/>
      <c r="W49" s="118"/>
      <c r="X49" s="117" t="s">
        <v>82</v>
      </c>
      <c r="Y49" s="118"/>
      <c r="Z49" s="122" t="s">
        <v>83</v>
      </c>
      <c r="AA49" s="121"/>
      <c r="AB49" s="123" t="s">
        <v>84</v>
      </c>
      <c r="AC49" s="121"/>
      <c r="AD49" s="124" t="s">
        <v>85</v>
      </c>
      <c r="AE49" s="169"/>
      <c r="AF49" s="169"/>
      <c r="AG49" s="125" t="s">
        <v>86</v>
      </c>
      <c r="AH49" s="125" t="s">
        <v>87</v>
      </c>
    </row>
    <row r="50" spans="1:34" ht="15">
      <c r="A50" s="166"/>
      <c r="B50" s="116"/>
      <c r="C50" s="116"/>
      <c r="D50" s="126"/>
      <c r="E50" s="152"/>
      <c r="F50" s="127">
        <f>AVERAGE(F11:F47)</f>
        <v>44.857142857142854</v>
      </c>
      <c r="G50" s="128"/>
      <c r="H50" s="129"/>
      <c r="I50" s="127">
        <f>AVERAGE(I11:I47)</f>
        <v>60.97142857142857</v>
      </c>
      <c r="J50" s="128"/>
      <c r="K50" s="127">
        <f>AVERAGE(K11:K47)</f>
        <v>56.94285714285714</v>
      </c>
      <c r="L50" s="129"/>
      <c r="M50" s="127">
        <f>AVERAGE(M11:M47)</f>
        <v>42.972972972972975</v>
      </c>
      <c r="N50" s="128"/>
      <c r="O50" s="129"/>
      <c r="P50" s="128"/>
      <c r="Q50" s="127">
        <f>AVERAGE(Q11:Q47)</f>
        <v>52.61261261261261</v>
      </c>
      <c r="R50" s="128"/>
      <c r="S50" s="127">
        <f>AVERAGE(S11:S47)</f>
        <v>50.2027027027027</v>
      </c>
      <c r="T50" s="129"/>
      <c r="U50" s="127" t="e">
        <f>AVERAGE(U11:U47)</f>
        <v>#DIV/0!</v>
      </c>
      <c r="V50" s="128"/>
      <c r="W50" s="128"/>
      <c r="X50" s="127" t="e">
        <f>AVERAGE(X11:X47)</f>
        <v>#DIV/0!</v>
      </c>
      <c r="Y50" s="128"/>
      <c r="Z50" s="127" t="e">
        <f>AVERAGE(Z11:Z47)</f>
        <v>#DIV/0!</v>
      </c>
      <c r="AA50" s="128"/>
      <c r="AB50" s="127">
        <f>AVERAGE(AB11:AB47)</f>
        <v>0</v>
      </c>
      <c r="AC50" s="128"/>
      <c r="AD50" s="127" t="e">
        <f>AVERAGE(AD11:AD47)</f>
        <v>#DIV/0!</v>
      </c>
      <c r="AE50" s="129"/>
      <c r="AF50" s="128"/>
      <c r="AG50" s="127">
        <f>AVERAGE(AG11:AG47)</f>
        <v>0</v>
      </c>
      <c r="AH50" s="127" t="e">
        <f>AVERAGE(AH11:AH47)</f>
        <v>#DIV/0!</v>
      </c>
    </row>
    <row r="51" spans="1:34" ht="12.75">
      <c r="A51" s="166"/>
      <c r="B51" s="116"/>
      <c r="C51" s="116"/>
      <c r="D51" s="131"/>
      <c r="E51" s="152"/>
      <c r="F51" s="132">
        <f>F50/F10</f>
        <v>0.44857142857142857</v>
      </c>
      <c r="G51" s="133"/>
      <c r="H51" s="134"/>
      <c r="I51" s="132">
        <f>I50/F10</f>
        <v>0.6097142857142857</v>
      </c>
      <c r="J51" s="133"/>
      <c r="K51" s="136">
        <f>K50/F10</f>
        <v>0.5694285714285714</v>
      </c>
      <c r="L51" s="134"/>
      <c r="M51" s="136">
        <f>M50/F10</f>
        <v>0.4297297297297298</v>
      </c>
      <c r="N51" s="137"/>
      <c r="O51" s="134"/>
      <c r="P51" s="137"/>
      <c r="Q51" s="132">
        <f>Q50/Q10</f>
        <v>0.5261261261261261</v>
      </c>
      <c r="R51" s="133"/>
      <c r="S51" s="132">
        <f>S50/S10</f>
        <v>0.5020270270270271</v>
      </c>
      <c r="T51" s="134"/>
      <c r="U51" s="132" t="e">
        <f>U50/F10</f>
        <v>#DIV/0!</v>
      </c>
      <c r="V51" s="133"/>
      <c r="W51" s="133"/>
      <c r="X51" s="132" t="e">
        <f>X50/X10</f>
        <v>#DIV/0!</v>
      </c>
      <c r="Y51" s="133"/>
      <c r="Z51" s="136" t="e">
        <f>Z50/F10</f>
        <v>#DIV/0!</v>
      </c>
      <c r="AA51" s="137"/>
      <c r="AB51" s="136">
        <f>AB50/H10</f>
        <v>0</v>
      </c>
      <c r="AC51" s="137"/>
      <c r="AD51" s="132" t="e">
        <f>AD50/F10</f>
        <v>#DIV/0!</v>
      </c>
      <c r="AE51" s="134"/>
      <c r="AF51" s="137"/>
      <c r="AG51" s="132">
        <f>AG50/AG10</f>
        <v>0</v>
      </c>
      <c r="AH51" s="132" t="e">
        <f>AH50/AH10</f>
        <v>#DIV/0!</v>
      </c>
    </row>
    <row r="52" spans="1:34" ht="12.75">
      <c r="A52" s="166"/>
      <c r="B52" s="153"/>
      <c r="C52" s="153"/>
      <c r="D52" s="167"/>
      <c r="E52" s="152"/>
      <c r="F52" s="138"/>
      <c r="G52" s="138"/>
      <c r="H52" s="153"/>
      <c r="I52" s="139"/>
      <c r="J52" s="138"/>
      <c r="K52" s="170"/>
      <c r="L52" s="153"/>
      <c r="M52" s="153"/>
      <c r="N52" s="153"/>
      <c r="O52" s="153"/>
      <c r="P52" s="153"/>
      <c r="Q52" s="139"/>
      <c r="R52" s="153"/>
      <c r="S52" s="139"/>
      <c r="T52" s="171"/>
      <c r="U52" s="138"/>
      <c r="V52" s="138"/>
      <c r="W52" s="138"/>
      <c r="X52" s="138"/>
      <c r="Y52" s="138"/>
      <c r="Z52" s="170"/>
      <c r="AA52" s="153"/>
      <c r="AB52" s="170"/>
      <c r="AC52" s="153"/>
      <c r="AD52" s="170"/>
      <c r="AE52" s="153"/>
      <c r="AF52" s="153"/>
      <c r="AG52" s="138"/>
      <c r="AH52" s="138"/>
    </row>
    <row r="53" spans="1:34" ht="12.75">
      <c r="A53" s="166"/>
      <c r="B53" s="143" t="s">
        <v>88</v>
      </c>
      <c r="C53" s="143"/>
      <c r="D53" s="144"/>
      <c r="E53" s="152"/>
      <c r="F53" s="139">
        <f>COUNTIF(F11:F47,"&gt;=40")</f>
        <v>26</v>
      </c>
      <c r="G53" s="138"/>
      <c r="H53" s="153"/>
      <c r="I53" s="139">
        <f>COUNTIF(I11:I47,"&gt;=40")</f>
        <v>30</v>
      </c>
      <c r="J53" s="138"/>
      <c r="K53" s="170">
        <f>COUNTIF(K11:K47,"&gt;=40")</f>
        <v>29</v>
      </c>
      <c r="L53" s="153"/>
      <c r="M53" s="139">
        <f>COUNTIF(M11:M47,"&gt;=40")</f>
        <v>21</v>
      </c>
      <c r="N53" s="138"/>
      <c r="O53" s="153"/>
      <c r="P53" s="153"/>
      <c r="Q53" s="139">
        <f>COUNTIF(Q11:Q47,"&gt;=40")</f>
        <v>31</v>
      </c>
      <c r="R53" s="138"/>
      <c r="S53" s="139">
        <f>COUNTIF(S11:S47,"&gt;=40")</f>
        <v>29</v>
      </c>
      <c r="T53" s="153"/>
      <c r="U53" s="139">
        <f>COUNTIF(U11:U47,"&gt;=40")</f>
        <v>0</v>
      </c>
      <c r="V53" s="138"/>
      <c r="W53" s="138"/>
      <c r="X53" s="139">
        <f>COUNTIF(X11:X47,"&gt;=40")</f>
        <v>0</v>
      </c>
      <c r="Y53" s="138"/>
      <c r="Z53" s="170">
        <f>COUNTIF(Z11:Z47,"&gt;=40")</f>
        <v>0</v>
      </c>
      <c r="AA53" s="153"/>
      <c r="AB53" s="170">
        <f>COUNTIF(AB11:AB47,"&gt;=40")</f>
        <v>0</v>
      </c>
      <c r="AC53" s="153"/>
      <c r="AD53" s="170">
        <f>COUNTIF(AD11:AD47,"&gt;=40")</f>
        <v>0</v>
      </c>
      <c r="AE53" s="153"/>
      <c r="AF53" s="153"/>
      <c r="AG53" s="139">
        <f>COUNTIF(AG11:AG47,"&gt;=40")</f>
        <v>0</v>
      </c>
      <c r="AH53" s="139">
        <f>COUNTIF(AH11:AH47,"&gt;=40")</f>
        <v>0</v>
      </c>
    </row>
    <row r="54" spans="1:34" ht="12.75">
      <c r="A54" s="166"/>
      <c r="B54" s="143" t="s">
        <v>89</v>
      </c>
      <c r="C54" s="143"/>
      <c r="D54" s="144"/>
      <c r="E54" s="152"/>
      <c r="F54" s="139">
        <f>COUNTIF(F11:F47,"&gt;=30")</f>
        <v>30</v>
      </c>
      <c r="G54" s="138"/>
      <c r="H54" s="153"/>
      <c r="I54" s="139">
        <f>COUNTIF(I11:I47,"&gt;=30")</f>
        <v>32</v>
      </c>
      <c r="J54" s="138"/>
      <c r="K54" s="170">
        <f>COUNTIF(K11:K47,"&gt;=30")</f>
        <v>33</v>
      </c>
      <c r="L54" s="153"/>
      <c r="M54" s="139">
        <f>COUNTIF(M11:M47,"&gt;=30")</f>
        <v>28</v>
      </c>
      <c r="N54" s="138"/>
      <c r="O54" s="153"/>
      <c r="P54" s="153"/>
      <c r="Q54" s="139">
        <f>COUNTIF(Q11:Q47,"&gt;=30")</f>
        <v>35</v>
      </c>
      <c r="R54" s="138"/>
      <c r="S54" s="139">
        <f>COUNTIF(S11:S47,"&gt;=30")</f>
        <v>35</v>
      </c>
      <c r="T54" s="153"/>
      <c r="U54" s="139">
        <f>COUNTIF(U11:U47,"&gt;=30")</f>
        <v>0</v>
      </c>
      <c r="V54" s="138"/>
      <c r="W54" s="138"/>
      <c r="X54" s="139">
        <f>COUNTIF(X11:X47,"&gt;=30")</f>
        <v>0</v>
      </c>
      <c r="Y54" s="138"/>
      <c r="Z54" s="170">
        <f>COUNTIF(Z11:Z47,"&gt;=30")</f>
        <v>0</v>
      </c>
      <c r="AA54" s="153"/>
      <c r="AB54" s="170">
        <f>COUNTIF(AB11:AB47,"&gt;=30")</f>
        <v>0</v>
      </c>
      <c r="AC54" s="153"/>
      <c r="AD54" s="170">
        <f>COUNTIF(AD11:AD47,"&gt;=30")</f>
        <v>0</v>
      </c>
      <c r="AE54" s="153"/>
      <c r="AF54" s="153"/>
      <c r="AG54" s="139">
        <f>COUNTIF(AG11:AG47,"&gt;=30")</f>
        <v>0</v>
      </c>
      <c r="AH54" s="139">
        <f>COUNTIF(AH11:AH47,"&gt;=30")</f>
        <v>0</v>
      </c>
    </row>
    <row r="55" spans="1:34" ht="12.75">
      <c r="A55" s="166"/>
      <c r="B55" s="143" t="s">
        <v>90</v>
      </c>
      <c r="C55" s="143"/>
      <c r="D55" s="144"/>
      <c r="E55" s="153"/>
      <c r="F55" s="145">
        <f>MAX(F11:F47)</f>
        <v>70</v>
      </c>
      <c r="G55" s="146"/>
      <c r="H55" s="153"/>
      <c r="I55" s="145">
        <f>MAX(I11:I47)</f>
        <v>86</v>
      </c>
      <c r="J55" s="146"/>
      <c r="K55" s="172">
        <f>MAX(K11:K47)</f>
        <v>76.5</v>
      </c>
      <c r="L55" s="153"/>
      <c r="M55" s="145">
        <f>MAX(M11:M47)</f>
        <v>82</v>
      </c>
      <c r="N55" s="146"/>
      <c r="O55" s="153"/>
      <c r="P55" s="153"/>
      <c r="Q55" s="145">
        <f>MAX(Q11:Q47)</f>
        <v>80.66666666666666</v>
      </c>
      <c r="R55" s="146"/>
      <c r="S55" s="145">
        <f>MAX(S11:S47)</f>
        <v>81</v>
      </c>
      <c r="T55" s="153"/>
      <c r="U55" s="145" t="e">
        <f>MAX(U11:U47)</f>
        <v>#DIV/0!</v>
      </c>
      <c r="V55" s="146"/>
      <c r="W55" s="146"/>
      <c r="X55" s="145" t="e">
        <f>MAX(X11:X47)</f>
        <v>#DIV/0!</v>
      </c>
      <c r="Y55" s="146"/>
      <c r="Z55" s="172" t="e">
        <f>MAX(Z11:Z47)</f>
        <v>#DIV/0!</v>
      </c>
      <c r="AA55" s="171"/>
      <c r="AB55" s="172">
        <f>MAX(AB11:AB47)</f>
        <v>0</v>
      </c>
      <c r="AC55" s="171"/>
      <c r="AD55" s="172" t="e">
        <f>MAX(AD11:AD47)</f>
        <v>#DIV/0!</v>
      </c>
      <c r="AE55" s="153"/>
      <c r="AF55" s="153"/>
      <c r="AG55" s="145">
        <f>MAX(AG11:AG47)</f>
        <v>0</v>
      </c>
      <c r="AH55" s="145" t="e">
        <f>MAX(AH11:AH47)</f>
        <v>#DIV/0!</v>
      </c>
    </row>
    <row r="56" spans="1:34" ht="12.75">
      <c r="A56" s="166"/>
      <c r="B56" s="143" t="s">
        <v>91</v>
      </c>
      <c r="C56" s="143"/>
      <c r="D56" s="144"/>
      <c r="E56" s="153"/>
      <c r="F56" s="145">
        <f>MIN(F11:F47)</f>
        <v>0</v>
      </c>
      <c r="G56" s="146"/>
      <c r="H56" s="153"/>
      <c r="I56" s="145">
        <f>MIN(I11:I47)</f>
        <v>20</v>
      </c>
      <c r="J56" s="146"/>
      <c r="K56" s="172">
        <f>MIN(K11:K47)</f>
        <v>27</v>
      </c>
      <c r="L56" s="153"/>
      <c r="M56" s="145">
        <f>MIN(M11:M47)</f>
        <v>0</v>
      </c>
      <c r="N56" s="146"/>
      <c r="O56" s="153"/>
      <c r="P56" s="153"/>
      <c r="Q56" s="145">
        <f>MIN(Q11:Q47)</f>
        <v>0</v>
      </c>
      <c r="R56" s="146"/>
      <c r="S56" s="145">
        <f>MIN(S11:S47)</f>
        <v>5.5</v>
      </c>
      <c r="T56" s="153"/>
      <c r="U56" s="145" t="e">
        <f>MIN(U11:U47)</f>
        <v>#DIV/0!</v>
      </c>
      <c r="V56" s="146"/>
      <c r="W56" s="146"/>
      <c r="X56" s="145" t="e">
        <f>MIN(X11:X47)</f>
        <v>#DIV/0!</v>
      </c>
      <c r="Y56" s="146"/>
      <c r="Z56" s="172" t="e">
        <f>MIN(Z11:Z47)</f>
        <v>#DIV/0!</v>
      </c>
      <c r="AA56" s="171"/>
      <c r="AB56" s="172">
        <f>MIN(AB11:AB47)</f>
        <v>0</v>
      </c>
      <c r="AC56" s="171"/>
      <c r="AD56" s="172" t="e">
        <f>MIN(AD11:AD47)</f>
        <v>#DIV/0!</v>
      </c>
      <c r="AE56" s="153"/>
      <c r="AF56" s="153"/>
      <c r="AG56" s="145">
        <f>MIN(AG11:AG47)</f>
        <v>0</v>
      </c>
      <c r="AH56" s="145" t="e">
        <f>MIN(AH11:AH47)</f>
        <v>#DIV/0!</v>
      </c>
    </row>
    <row r="57" spans="1:34" ht="12.75">
      <c r="A57" s="166"/>
      <c r="B57" s="153"/>
      <c r="C57" s="153"/>
      <c r="D57" s="167"/>
      <c r="E57" s="153"/>
      <c r="F57" s="153"/>
      <c r="G57" s="153"/>
      <c r="H57" s="153"/>
      <c r="I57" s="170"/>
      <c r="J57" s="153"/>
      <c r="K57" s="170"/>
      <c r="L57" s="153"/>
      <c r="M57" s="138"/>
      <c r="N57" s="138"/>
      <c r="O57" s="153"/>
      <c r="P57" s="153"/>
      <c r="Q57" s="170"/>
      <c r="R57" s="153"/>
      <c r="S57" s="170"/>
      <c r="T57" s="153"/>
      <c r="U57" s="153"/>
      <c r="V57" s="153"/>
      <c r="W57" s="153"/>
      <c r="X57" s="153"/>
      <c r="Y57" s="153"/>
      <c r="Z57" s="170"/>
      <c r="AA57" s="153"/>
      <c r="AB57" s="170"/>
      <c r="AC57" s="153"/>
      <c r="AD57" s="170"/>
      <c r="AE57" s="153"/>
      <c r="AF57" s="153"/>
      <c r="AG57" s="153"/>
      <c r="AH57" s="153"/>
    </row>
    <row r="58" spans="1:34" ht="15">
      <c r="A58" s="166"/>
      <c r="B58" s="148" t="s">
        <v>92</v>
      </c>
      <c r="C58" s="149" t="s">
        <v>93</v>
      </c>
      <c r="D58" s="150">
        <v>1</v>
      </c>
      <c r="E58" s="153"/>
      <c r="F58" s="139">
        <f>COUNTIF(F$11:F$47,"&lt;30")</f>
        <v>5</v>
      </c>
      <c r="G58" s="138"/>
      <c r="H58" s="153"/>
      <c r="I58" s="139">
        <f>COUNTIF(I$11:I$47,"&lt;30")</f>
        <v>3</v>
      </c>
      <c r="J58" s="138"/>
      <c r="K58" s="170">
        <f>COUNTIF(K$11:K$47,"&lt;30")</f>
        <v>2</v>
      </c>
      <c r="L58" s="153"/>
      <c r="M58" s="139">
        <f>COUNTIF(M$11:M$47,"&lt;30")</f>
        <v>9</v>
      </c>
      <c r="N58" s="138"/>
      <c r="O58" s="153"/>
      <c r="P58" s="153"/>
      <c r="Q58" s="139">
        <f>COUNTIF(Q$11:Q$47,"&lt;30")</f>
        <v>2</v>
      </c>
      <c r="R58" s="138"/>
      <c r="S58" s="139">
        <f>COUNTIF(S$11:S$47,"&lt;30")</f>
        <v>2</v>
      </c>
      <c r="T58" s="153"/>
      <c r="U58" s="139">
        <f>COUNTIF(U$11:U$47,"&lt;30")</f>
        <v>0</v>
      </c>
      <c r="V58" s="138"/>
      <c r="W58" s="138"/>
      <c r="X58" s="139">
        <f>COUNTIF(X$11:X$47,"&lt;30")</f>
        <v>0</v>
      </c>
      <c r="Y58" s="138"/>
      <c r="Z58" s="170">
        <f>COUNTIF(Z$11:Z$47,"&lt;30")</f>
        <v>0</v>
      </c>
      <c r="AA58" s="153"/>
      <c r="AB58" s="170">
        <f>COUNTIF(AB$11:AB$47,"&lt;30")</f>
        <v>35</v>
      </c>
      <c r="AC58" s="153"/>
      <c r="AD58" s="170">
        <f>COUNTIF(AD$11:AD$47,"&lt;30")</f>
        <v>0</v>
      </c>
      <c r="AE58" s="153"/>
      <c r="AF58" s="153"/>
      <c r="AG58" s="139">
        <f>COUNTIF(AG$11:AG$47,"&lt;30")</f>
        <v>35</v>
      </c>
      <c r="AH58" s="139">
        <f>COUNTIF(AH$11:AH$47,"&lt;30")</f>
        <v>0</v>
      </c>
    </row>
    <row r="59" spans="1:34" ht="15">
      <c r="A59" s="166"/>
      <c r="B59" s="148"/>
      <c r="C59" s="149" t="s">
        <v>94</v>
      </c>
      <c r="D59" s="150">
        <v>2</v>
      </c>
      <c r="E59" s="153"/>
      <c r="F59" s="139">
        <f>_xlfn.COUNTIFS(F$11:F$47,"&gt;=30",F$11:F$47,"&lt;40")</f>
        <v>4</v>
      </c>
      <c r="G59" s="138"/>
      <c r="H59" s="153"/>
      <c r="I59" s="139">
        <f>_xlfn.COUNTIFS(I$11:I$47,"&gt;=30",I$11:I$47,"&lt;40")</f>
        <v>2</v>
      </c>
      <c r="J59" s="138"/>
      <c r="K59" s="170">
        <f>_xlfn.COUNTIFS(K$11:K$47,"&gt;=30",K$11:K$47,"&lt;40")</f>
        <v>4</v>
      </c>
      <c r="L59" s="153"/>
      <c r="M59" s="139">
        <f>_xlfn.COUNTIFS(M$11:M$47,"&gt;=30",M$11:M$47,"&lt;40")</f>
        <v>7</v>
      </c>
      <c r="N59" s="138"/>
      <c r="O59" s="153"/>
      <c r="P59" s="153"/>
      <c r="Q59" s="139">
        <f>_xlfn.COUNTIFS(Q$11:Q$47,"&gt;=30",Q$11:Q$47,"&lt;40")</f>
        <v>4</v>
      </c>
      <c r="R59" s="138"/>
      <c r="S59" s="139">
        <f>_xlfn.COUNTIFS(S$11:S$47,"&gt;=30",S$11:S$47,"&lt;40")</f>
        <v>6</v>
      </c>
      <c r="T59" s="153"/>
      <c r="U59" s="139">
        <f>_xlfn.COUNTIFS(U$11:U$47,"&gt;=30",U$11:U$47,"&lt;40")</f>
        <v>0</v>
      </c>
      <c r="V59" s="138"/>
      <c r="W59" s="138"/>
      <c r="X59" s="139">
        <f>_xlfn.COUNTIFS(X$11:X$47,"&gt;=30",X$11:X$47,"&lt;40")</f>
        <v>0</v>
      </c>
      <c r="Y59" s="138"/>
      <c r="Z59" s="170">
        <f>_xlfn.COUNTIFS(Z$11:Z$47,"&gt;=30",Z$11:Z$47,"&lt;40")</f>
        <v>0</v>
      </c>
      <c r="AA59" s="153"/>
      <c r="AB59" s="170">
        <f>_xlfn.COUNTIFS(AB$11:AB$47,"&gt;=30",AB$11:AB$47,"&lt;40")</f>
        <v>0</v>
      </c>
      <c r="AC59" s="153"/>
      <c r="AD59" s="170">
        <f>_xlfn.COUNTIFS(AD$11:AD$47,"&gt;=30",AD$11:AD$47,"&lt;40")</f>
        <v>0</v>
      </c>
      <c r="AE59" s="153"/>
      <c r="AF59" s="153"/>
      <c r="AG59" s="139">
        <f>_xlfn.COUNTIFS(AG$11:AG$47,"&gt;=30",AG$11:AG$47,"&lt;40")</f>
        <v>0</v>
      </c>
      <c r="AH59" s="139">
        <f>_xlfn.COUNTIFS(AH$11:AH$47,"&gt;=30",AH$11:AH$47,"&lt;40")</f>
        <v>0</v>
      </c>
    </row>
    <row r="60" spans="1:34" ht="15">
      <c r="A60" s="166"/>
      <c r="B60" s="148"/>
      <c r="C60" s="149" t="s">
        <v>95</v>
      </c>
      <c r="D60" s="150">
        <v>3</v>
      </c>
      <c r="E60" s="153"/>
      <c r="F60" s="139">
        <f>_xlfn.COUNTIFS(F$11:F$47,"&gt;=40",F$11:F$47,"&lt;50")</f>
        <v>9</v>
      </c>
      <c r="G60" s="138"/>
      <c r="H60" s="153"/>
      <c r="I60" s="139">
        <f>_xlfn.COUNTIFS(I$11:I$47,"&gt;=40",I$11:I$47,"&lt;50")</f>
        <v>2</v>
      </c>
      <c r="J60" s="138"/>
      <c r="K60" s="170">
        <f>_xlfn.COUNTIFS(K$11:K$47,"&gt;=40",K$11:K$47,"&lt;50")</f>
        <v>6</v>
      </c>
      <c r="L60" s="153"/>
      <c r="M60" s="139">
        <f>_xlfn.COUNTIFS(M$11:M$47,"&gt;=40",M$11:M$47,"&lt;50")</f>
        <v>8</v>
      </c>
      <c r="N60" s="138"/>
      <c r="O60" s="153"/>
      <c r="P60" s="153"/>
      <c r="Q60" s="139">
        <f>_xlfn.COUNTIFS(Q$11:Q$47,"&gt;=40",Q$11:Q$47,"&lt;50")</f>
        <v>8</v>
      </c>
      <c r="R60" s="138"/>
      <c r="S60" s="139">
        <f>_xlfn.COUNTIFS(S$11:S$47,"&gt;=40",S$11:S$47,"&lt;50")</f>
        <v>8</v>
      </c>
      <c r="T60" s="153"/>
      <c r="U60" s="139">
        <f>_xlfn.COUNTIFS(U$11:U$47,"&gt;=40",U$11:U$47,"&lt;50")</f>
        <v>0</v>
      </c>
      <c r="V60" s="138"/>
      <c r="W60" s="138"/>
      <c r="X60" s="139">
        <f>_xlfn.COUNTIFS(X$11:X$47,"&gt;=40",X$11:X$47,"&lt;50")</f>
        <v>0</v>
      </c>
      <c r="Y60" s="138"/>
      <c r="Z60" s="170">
        <f>_xlfn.COUNTIFS(Z$11:Z$47,"&gt;=40",Z$11:Z$47,"&lt;50")</f>
        <v>0</v>
      </c>
      <c r="AA60" s="153"/>
      <c r="AB60" s="170">
        <f>_xlfn.COUNTIFS(AB$11:AB$47,"&gt;=40",AB$11:AB$47,"&lt;50")</f>
        <v>0</v>
      </c>
      <c r="AC60" s="153"/>
      <c r="AD60" s="170">
        <f>_xlfn.COUNTIFS(AD$11:AD$47,"&gt;=40",AD$11:AD$47,"&lt;50")</f>
        <v>0</v>
      </c>
      <c r="AE60" s="153"/>
      <c r="AF60" s="153"/>
      <c r="AG60" s="139">
        <f>_xlfn.COUNTIFS(AG$11:AG$47,"&gt;=40",AG$11:AG$47,"&lt;50")</f>
        <v>0</v>
      </c>
      <c r="AH60" s="139">
        <f>_xlfn.COUNTIFS(AH$11:AH$47,"&gt;=40",AH$11:AH$47,"&lt;50")</f>
        <v>0</v>
      </c>
    </row>
    <row r="61" spans="1:34" ht="15">
      <c r="A61" s="166"/>
      <c r="B61" s="148"/>
      <c r="C61" s="149" t="s">
        <v>96</v>
      </c>
      <c r="D61" s="150">
        <v>4</v>
      </c>
      <c r="E61" s="153"/>
      <c r="F61" s="139">
        <f>_xlfn.COUNTIFS(F$11:F$47,"&gt;=50",F$11:F$47,"&lt;60")</f>
        <v>11</v>
      </c>
      <c r="G61" s="138"/>
      <c r="H61" s="153"/>
      <c r="I61" s="139">
        <f>_xlfn.COUNTIFS(I$11:I$47,"&gt;=50",I$11:I$47,"&lt;60")</f>
        <v>7</v>
      </c>
      <c r="J61" s="138"/>
      <c r="K61" s="170">
        <f>_xlfn.COUNTIFS(K$11:K$47,"&gt;=50",K$11:K$47,"&lt;60")</f>
        <v>5</v>
      </c>
      <c r="L61" s="153"/>
      <c r="M61" s="139">
        <f>_xlfn.COUNTIFS(M$11:M$47,"&gt;=50",M$11:M$47,"&lt;60")</f>
        <v>4</v>
      </c>
      <c r="N61" s="138"/>
      <c r="O61" s="153"/>
      <c r="P61" s="153"/>
      <c r="Q61" s="139">
        <f>_xlfn.COUNTIFS(Q$11:Q$47,"&gt;=50",Q$11:Q$47,"&lt;60")</f>
        <v>11</v>
      </c>
      <c r="R61" s="138"/>
      <c r="S61" s="139">
        <f>_xlfn.COUNTIFS(S$11:S$47,"&gt;=50",S$11:S$47,"&lt;60")</f>
        <v>10</v>
      </c>
      <c r="T61" s="153"/>
      <c r="U61" s="139">
        <f>_xlfn.COUNTIFS(U$11:U$47,"&gt;=50",U$11:U$47,"&lt;60")</f>
        <v>0</v>
      </c>
      <c r="V61" s="138"/>
      <c r="W61" s="138"/>
      <c r="X61" s="139">
        <f>_xlfn.COUNTIFS(X$11:X$47,"&gt;=50",X$11:X$47,"&lt;60")</f>
        <v>0</v>
      </c>
      <c r="Y61" s="138"/>
      <c r="Z61" s="170">
        <f>_xlfn.COUNTIFS(Z$11:Z$47,"&gt;=50",Z$11:Z$47,"&lt;60")</f>
        <v>0</v>
      </c>
      <c r="AA61" s="153"/>
      <c r="AB61" s="170">
        <f>_xlfn.COUNTIFS(AB$11:AB$47,"&gt;=50",AB$11:AB$47,"&lt;60")</f>
        <v>0</v>
      </c>
      <c r="AC61" s="153"/>
      <c r="AD61" s="170">
        <f>_xlfn.COUNTIFS(AD$11:AD$47,"&gt;=50",AD$11:AD$47,"&lt;60")</f>
        <v>0</v>
      </c>
      <c r="AE61" s="153"/>
      <c r="AF61" s="153"/>
      <c r="AG61" s="139">
        <f>_xlfn.COUNTIFS(AG$11:AG$47,"&gt;=50",AG$11:AG$47,"&lt;60")</f>
        <v>0</v>
      </c>
      <c r="AH61" s="139">
        <f>_xlfn.COUNTIFS(AH$11:AH$47,"&gt;=50",AH$11:AH$47,"&lt;60")</f>
        <v>0</v>
      </c>
    </row>
    <row r="62" spans="1:34" ht="15">
      <c r="A62" s="166"/>
      <c r="B62" s="148"/>
      <c r="C62" s="149" t="s">
        <v>97</v>
      </c>
      <c r="D62" s="150">
        <v>5</v>
      </c>
      <c r="E62" s="153"/>
      <c r="F62" s="139">
        <f>_xlfn.COUNTIFS(F$11:F$47,"&gt;=60",F$11:F$47,"&lt;70")</f>
        <v>5</v>
      </c>
      <c r="G62" s="138"/>
      <c r="H62" s="153"/>
      <c r="I62" s="139">
        <f>_xlfn.COUNTIFS(I$11:I$47,"&gt;=60",I$11:I$47,"&lt;70")</f>
        <v>9</v>
      </c>
      <c r="J62" s="138"/>
      <c r="K62" s="170">
        <f>_xlfn.COUNTIFS(K$11:K$47,"&gt;=60",K$11:K$47,"&lt;70")</f>
        <v>11</v>
      </c>
      <c r="L62" s="153"/>
      <c r="M62" s="139">
        <f>_xlfn.COUNTIFS(M$11:M$47,"&gt;=60",M$11:M$47,"&lt;70")</f>
        <v>4</v>
      </c>
      <c r="N62" s="138"/>
      <c r="O62" s="153"/>
      <c r="P62" s="153"/>
      <c r="Q62" s="139">
        <f>_xlfn.COUNTIFS(Q$11:Q$47,"&gt;=60",Q$11:Q$47,"&lt;70")</f>
        <v>10</v>
      </c>
      <c r="R62" s="138"/>
      <c r="S62" s="139">
        <f>_xlfn.COUNTIFS(S$11:S$47,"&gt;=60",S$11:S$47,"&lt;70")</f>
        <v>9</v>
      </c>
      <c r="T62" s="153"/>
      <c r="U62" s="139">
        <f>_xlfn.COUNTIFS(U$11:U$47,"&gt;=60",U$11:U$47,"&lt;70")</f>
        <v>0</v>
      </c>
      <c r="V62" s="138"/>
      <c r="W62" s="138"/>
      <c r="X62" s="139">
        <f>_xlfn.COUNTIFS(X$11:X$47,"&gt;=60",X$11:X$47,"&lt;70")</f>
        <v>0</v>
      </c>
      <c r="Y62" s="138"/>
      <c r="Z62" s="170">
        <f>_xlfn.COUNTIFS(Z$11:Z$47,"&gt;=60",Z$11:Z$47,"&lt;70")</f>
        <v>0</v>
      </c>
      <c r="AA62" s="153"/>
      <c r="AB62" s="170">
        <f>_xlfn.COUNTIFS(AB$11:AB$47,"&gt;=60",AB$11:AB$47,"&lt;70")</f>
        <v>0</v>
      </c>
      <c r="AC62" s="153"/>
      <c r="AD62" s="170">
        <f>_xlfn.COUNTIFS(AD$11:AD$47,"&gt;=60",AD$11:AD$47,"&lt;70")</f>
        <v>0</v>
      </c>
      <c r="AE62" s="153"/>
      <c r="AF62" s="153"/>
      <c r="AG62" s="139">
        <f>_xlfn.COUNTIFS(AG$11:AG$47,"&gt;=60",AG$11:AG$47,"&lt;70")</f>
        <v>0</v>
      </c>
      <c r="AH62" s="139">
        <f>_xlfn.COUNTIFS(AH$11:AH$47,"&gt;=60",AH$11:AH$47,"&lt;70")</f>
        <v>0</v>
      </c>
    </row>
    <row r="63" spans="1:34" ht="15">
      <c r="A63" s="166"/>
      <c r="B63" s="148"/>
      <c r="C63" s="149" t="s">
        <v>98</v>
      </c>
      <c r="D63" s="150">
        <v>6</v>
      </c>
      <c r="E63" s="153"/>
      <c r="F63" s="139">
        <f>_xlfn.COUNTIFS(F$11:F$47,"&gt;=70",F$11:F$47,"&lt;80")</f>
        <v>1</v>
      </c>
      <c r="G63" s="138"/>
      <c r="H63" s="153"/>
      <c r="I63" s="139">
        <f>_xlfn.COUNTIFS(I$11:I$47,"&gt;=70",I$11:I$47,"&lt;80")</f>
        <v>7</v>
      </c>
      <c r="J63" s="138"/>
      <c r="K63" s="170">
        <f>_xlfn.COUNTIFS(K$11:K$47,"&gt;=70",K$11:K$47,"&lt;80")</f>
        <v>7</v>
      </c>
      <c r="L63" s="153"/>
      <c r="M63" s="139">
        <f>_xlfn.COUNTIFS(M$11:M$47,"&gt;=70",M$11:M$47,"&lt;80")</f>
        <v>4</v>
      </c>
      <c r="N63" s="138"/>
      <c r="O63" s="153"/>
      <c r="P63" s="153"/>
      <c r="Q63" s="139">
        <f>_xlfn.COUNTIFS(Q$11:Q$47,"&gt;=70",Q$11:Q$47,"&lt;80")</f>
        <v>1</v>
      </c>
      <c r="R63" s="138"/>
      <c r="S63" s="139">
        <f>_xlfn.COUNTIFS(S$11:S$47,"&gt;=70",S$11:S$47,"&lt;80")</f>
        <v>1</v>
      </c>
      <c r="T63" s="153"/>
      <c r="U63" s="139">
        <f>_xlfn.COUNTIFS(U$11:U$47,"&gt;=70",U$11:U$47,"&lt;80")</f>
        <v>0</v>
      </c>
      <c r="V63" s="138"/>
      <c r="W63" s="138"/>
      <c r="X63" s="139">
        <f>_xlfn.COUNTIFS(X$11:X$47,"&gt;=70",X$11:X$47,"&lt;80")</f>
        <v>0</v>
      </c>
      <c r="Y63" s="138"/>
      <c r="Z63" s="170">
        <f>_xlfn.COUNTIFS(Z$11:Z$47,"&gt;=70",Z$11:Z$47,"&lt;80")</f>
        <v>0</v>
      </c>
      <c r="AA63" s="153"/>
      <c r="AB63" s="170">
        <f>_xlfn.COUNTIFS(AB$11:AB$47,"&gt;=70",AB$11:AB$47,"&lt;80")</f>
        <v>0</v>
      </c>
      <c r="AC63" s="153"/>
      <c r="AD63" s="170">
        <f>_xlfn.COUNTIFS(AD$11:AD$47,"&gt;=70",AD$11:AD$47,"&lt;80")</f>
        <v>0</v>
      </c>
      <c r="AE63" s="153"/>
      <c r="AF63" s="153"/>
      <c r="AG63" s="139">
        <f>_xlfn.COUNTIFS(AG$11:AG$47,"&gt;=70",AG$11:AG$47,"&lt;80")</f>
        <v>0</v>
      </c>
      <c r="AH63" s="139">
        <f>_xlfn.COUNTIFS(AH$11:AH$47,"&gt;=70",AH$11:AH$47,"&lt;80")</f>
        <v>0</v>
      </c>
    </row>
    <row r="64" spans="1:34" ht="15">
      <c r="A64" s="166"/>
      <c r="B64" s="148"/>
      <c r="C64" s="149" t="s">
        <v>99</v>
      </c>
      <c r="D64" s="150">
        <v>7</v>
      </c>
      <c r="E64" s="153"/>
      <c r="F64" s="139">
        <f>COUNTIF(F$11:F$47,"&gt;=80")</f>
        <v>0</v>
      </c>
      <c r="G64" s="138"/>
      <c r="H64" s="153"/>
      <c r="I64" s="139">
        <f>COUNTIF(I$11:I$47,"&gt;=80")</f>
        <v>5</v>
      </c>
      <c r="J64" s="138"/>
      <c r="K64" s="170">
        <f>COUNTIF(K$11:K$47,"&gt;=80")</f>
        <v>0</v>
      </c>
      <c r="L64" s="153"/>
      <c r="M64" s="139">
        <f>COUNTIF(M$11:M$47,"&gt;=80")</f>
        <v>1</v>
      </c>
      <c r="N64" s="138"/>
      <c r="O64" s="153"/>
      <c r="P64" s="153"/>
      <c r="Q64" s="139">
        <f>COUNTIF(Q$11:Q$47,"&gt;=80")</f>
        <v>1</v>
      </c>
      <c r="R64" s="138"/>
      <c r="S64" s="139">
        <f>COUNTIF(S$11:S$47,"&gt;=80")</f>
        <v>1</v>
      </c>
      <c r="T64" s="153"/>
      <c r="U64" s="139">
        <f>COUNTIF(U$11:U$47,"&gt;=80")</f>
        <v>0</v>
      </c>
      <c r="V64" s="138"/>
      <c r="W64" s="138"/>
      <c r="X64" s="139">
        <f>COUNTIF(X$11:X$47,"&gt;=80")</f>
        <v>0</v>
      </c>
      <c r="Y64" s="138"/>
      <c r="Z64" s="170">
        <f>COUNTIF(Z$11:Z$47,"&gt;=80")</f>
        <v>0</v>
      </c>
      <c r="AA64" s="153"/>
      <c r="AB64" s="170">
        <f>COUNTIF(AB$11:AB$47,"&gt;=80")</f>
        <v>0</v>
      </c>
      <c r="AC64" s="153"/>
      <c r="AD64" s="170">
        <f>COUNTIF(AD$11:AD$47,"&gt;=80")</f>
        <v>0</v>
      </c>
      <c r="AE64" s="153"/>
      <c r="AF64" s="153"/>
      <c r="AG64" s="139">
        <f>COUNTIF(AG$11:AG$47,"&gt;=80")</f>
        <v>0</v>
      </c>
      <c r="AH64" s="139">
        <f>COUNTIF(AH$11:AH$47,"&gt;=80")</f>
        <v>0</v>
      </c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49:C51"/>
    <mergeCell ref="B53:C53"/>
    <mergeCell ref="B54:C54"/>
    <mergeCell ref="B55:C55"/>
    <mergeCell ref="B56:C56"/>
    <mergeCell ref="B58:B64"/>
  </mergeCells>
  <conditionalFormatting sqref="F51:G51 W51 I51:K51 Y51:AA51">
    <cfRule type="cellIs" priority="1" dxfId="0" operator="lessThan" stopIfTrue="1">
      <formula>0.3</formula>
    </cfRule>
  </conditionalFormatting>
  <conditionalFormatting sqref="K30:K47 S28:S47 Z11:Z47 AD11:AD47 K11:K28 S11:S18 S20:S26">
    <cfRule type="cellIs" priority="2" dxfId="1" operator="lessThan" stopIfTrue="1">
      <formula>30</formula>
    </cfRule>
  </conditionalFormatting>
  <conditionalFormatting sqref="M51:N51 R51 U51:V51 AC51:AD51">
    <cfRule type="cellIs" priority="3" dxfId="0" operator="lessThan" stopIfTrue="1">
      <formula>0.3</formula>
    </cfRule>
  </conditionalFormatting>
  <conditionalFormatting sqref="X51">
    <cfRule type="cellIs" priority="4" dxfId="1" operator="lessThan" stopIfTrue="1">
      <formula>0.3</formula>
    </cfRule>
  </conditionalFormatting>
  <conditionalFormatting sqref="Q51">
    <cfRule type="cellIs" priority="5" dxfId="1" operator="lessThan" stopIfTrue="1">
      <formula>0.3</formula>
    </cfRule>
  </conditionalFormatting>
  <conditionalFormatting sqref="S51">
    <cfRule type="cellIs" priority="6" dxfId="1" operator="lessThan" stopIfTrue="1">
      <formula>0.3</formula>
    </cfRule>
  </conditionalFormatting>
  <conditionalFormatting sqref="AG51">
    <cfRule type="cellIs" priority="7" dxfId="1" operator="lessThan" stopIfTrue="1">
      <formula>0.3</formula>
    </cfRule>
  </conditionalFormatting>
  <conditionalFormatting sqref="AH51">
    <cfRule type="cellIs" priority="8" dxfId="1" operator="lessThan" stopIfTrue="1">
      <formula>0.3</formula>
    </cfRule>
  </conditionalFormatting>
  <conditionalFormatting sqref="AB51">
    <cfRule type="cellIs" priority="9" dxfId="0" operator="lessThan" stopIfTrue="1">
      <formula>0.3</formula>
    </cfRule>
  </conditionalFormatting>
  <conditionalFormatting sqref="K29">
    <cfRule type="cellIs" priority="10" dxfId="0" operator="lessThan" stopIfTrue="1">
      <formula>30</formula>
    </cfRule>
  </conditionalFormatting>
  <conditionalFormatting sqref="S19">
    <cfRule type="cellIs" priority="11" dxfId="1" operator="lessThan" stopIfTrue="1">
      <formula>30</formula>
    </cfRule>
  </conditionalFormatting>
  <conditionalFormatting sqref="S27">
    <cfRule type="cellIs" priority="12" dxfId="1" operator="lessThan" stopIfTrue="1">
      <formula>30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zoomScale="65" zoomScaleNormal="65" workbookViewId="0" topLeftCell="A7">
      <selection activeCell="M19" sqref="M19"/>
    </sheetView>
  </sheetViews>
  <sheetFormatPr defaultColWidth="8.00390625" defaultRowHeight="12.75"/>
  <cols>
    <col min="1" max="1" width="6.57421875" style="0" customWidth="1"/>
    <col min="2" max="3" width="8.57421875" style="0" customWidth="1"/>
    <col min="4" max="4" width="5.140625" style="0" customWidth="1"/>
    <col min="5" max="5" width="7.00390625" style="0" customWidth="1"/>
    <col min="6" max="6" width="7.140625" style="0" customWidth="1"/>
    <col min="7" max="7" width="7.5742187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28125" style="0" customWidth="1"/>
    <col min="12" max="12" width="7.57421875" style="0" customWidth="1"/>
    <col min="13" max="13" width="6.57421875" style="0" customWidth="1"/>
    <col min="14" max="14" width="7.421875" style="0" customWidth="1"/>
    <col min="15" max="15" width="6.140625" style="0" customWidth="1"/>
    <col min="16" max="16" width="6.57421875" style="0" customWidth="1"/>
    <col min="17" max="17" width="6.7109375" style="0" customWidth="1"/>
    <col min="18" max="18" width="7.00390625" style="0" customWidth="1"/>
    <col min="19" max="21" width="6.57421875" style="0" customWidth="1"/>
    <col min="22" max="22" width="7.7109375" style="0" customWidth="1"/>
    <col min="23" max="23" width="7.140625" style="0" customWidth="1"/>
    <col min="24" max="24" width="8.00390625" style="0" customWidth="1"/>
    <col min="25" max="25" width="6.7109375" style="0" customWidth="1"/>
    <col min="26" max="26" width="7.140625" style="0" customWidth="1"/>
    <col min="27" max="27" width="7.8515625" style="0" customWidth="1"/>
    <col min="28" max="28" width="7.00390625" style="0" customWidth="1"/>
    <col min="29" max="29" width="7.421875" style="0" customWidth="1"/>
    <col min="30" max="30" width="9.00390625" style="0" customWidth="1"/>
    <col min="31" max="31" width="7.421875" style="0" customWidth="1"/>
    <col min="32" max="32" width="7.140625" style="0" customWidth="1"/>
    <col min="33" max="16384" width="8.57421875" style="0" customWidth="1"/>
  </cols>
  <sheetData>
    <row r="1" spans="1:33" ht="51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3"/>
      <c r="B3" s="5" t="s">
        <v>1</v>
      </c>
      <c r="C3" s="174" t="s">
        <v>233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4"/>
      <c r="Y3" s="14"/>
      <c r="Z3" s="14"/>
      <c r="AA3" s="8" t="s">
        <v>3</v>
      </c>
      <c r="AB3" s="14"/>
      <c r="AC3" s="175" t="s">
        <v>234</v>
      </c>
      <c r="AD3" s="175"/>
      <c r="AE3" s="175"/>
      <c r="AF3" s="8"/>
      <c r="AG3" s="152"/>
    </row>
    <row r="4" spans="1:33" ht="12.75">
      <c r="A4" s="152"/>
      <c r="B4" s="152"/>
      <c r="C4" s="153"/>
      <c r="D4" s="153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1:33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 t="s">
        <v>8</v>
      </c>
      <c r="P5" s="21"/>
      <c r="Q5" s="21"/>
      <c r="R5" s="21"/>
      <c r="S5" s="21"/>
      <c r="T5" s="21"/>
      <c r="U5" s="21"/>
      <c r="V5" s="21"/>
      <c r="W5" s="176"/>
      <c r="X5" s="177" t="s">
        <v>9</v>
      </c>
      <c r="Y5" s="178"/>
      <c r="Z5" s="178"/>
      <c r="AA5" s="178"/>
      <c r="AB5" s="178"/>
      <c r="AC5" s="178"/>
      <c r="AD5" s="178"/>
      <c r="AE5" s="178"/>
      <c r="AF5" s="179"/>
      <c r="AG5" s="180" t="s">
        <v>235</v>
      </c>
    </row>
    <row r="6" spans="1:33" ht="15" customHeight="1">
      <c r="A6" s="17"/>
      <c r="B6" s="18"/>
      <c r="C6" s="19"/>
      <c r="D6" s="22"/>
      <c r="E6" s="23" t="s">
        <v>11</v>
      </c>
      <c r="F6" s="23"/>
      <c r="G6" s="23"/>
      <c r="H6" s="181" t="s">
        <v>11</v>
      </c>
      <c r="I6" s="181"/>
      <c r="J6" s="181"/>
      <c r="K6" s="182" t="s">
        <v>12</v>
      </c>
      <c r="L6" s="182"/>
      <c r="M6" s="182"/>
      <c r="N6" s="46" t="s">
        <v>236</v>
      </c>
      <c r="O6" s="29" t="s">
        <v>11</v>
      </c>
      <c r="P6" s="29"/>
      <c r="Q6" s="29"/>
      <c r="R6" s="183" t="s">
        <v>14</v>
      </c>
      <c r="S6" s="183"/>
      <c r="T6" s="183"/>
      <c r="U6" s="183"/>
      <c r="V6" s="184" t="s">
        <v>237</v>
      </c>
      <c r="W6" s="185" t="s">
        <v>16</v>
      </c>
      <c r="X6" s="185"/>
      <c r="Y6" s="185"/>
      <c r="Z6" s="186" t="s">
        <v>238</v>
      </c>
      <c r="AA6" s="186"/>
      <c r="AB6" s="186"/>
      <c r="AC6" s="186"/>
      <c r="AD6" s="186"/>
      <c r="AE6" s="186"/>
      <c r="AF6" s="30" t="s">
        <v>237</v>
      </c>
      <c r="AG6" s="180"/>
    </row>
    <row r="7" spans="1:33" ht="15" customHeight="1">
      <c r="A7" s="17"/>
      <c r="B7" s="18"/>
      <c r="C7" s="19"/>
      <c r="D7" s="33"/>
      <c r="E7" s="23"/>
      <c r="F7" s="23"/>
      <c r="G7" s="23"/>
      <c r="H7" s="181"/>
      <c r="I7" s="181"/>
      <c r="J7" s="181"/>
      <c r="K7" s="182"/>
      <c r="L7" s="182"/>
      <c r="M7" s="182"/>
      <c r="N7" s="46"/>
      <c r="O7" s="29"/>
      <c r="P7" s="29"/>
      <c r="Q7" s="29"/>
      <c r="R7" s="34" t="s">
        <v>21</v>
      </c>
      <c r="S7" s="35" t="s">
        <v>22</v>
      </c>
      <c r="T7" s="36" t="s">
        <v>23</v>
      </c>
      <c r="U7" s="36"/>
      <c r="V7" s="184"/>
      <c r="W7" s="185"/>
      <c r="X7" s="185"/>
      <c r="Y7" s="185"/>
      <c r="Z7" s="24" t="s">
        <v>21</v>
      </c>
      <c r="AA7" s="24"/>
      <c r="AB7" s="24" t="s">
        <v>22</v>
      </c>
      <c r="AC7" s="24"/>
      <c r="AD7" s="24" t="s">
        <v>23</v>
      </c>
      <c r="AE7" s="24"/>
      <c r="AF7" s="30"/>
      <c r="AG7" s="180"/>
    </row>
    <row r="8" spans="1:33" ht="15.75" customHeight="1">
      <c r="A8" s="17"/>
      <c r="B8" s="40" t="s">
        <v>24</v>
      </c>
      <c r="C8" s="40"/>
      <c r="D8" s="22"/>
      <c r="E8" s="187"/>
      <c r="F8" s="187"/>
      <c r="G8" s="187"/>
      <c r="H8" s="188"/>
      <c r="I8" s="188"/>
      <c r="J8" s="188"/>
      <c r="K8" s="183"/>
      <c r="L8" s="183"/>
      <c r="M8" s="183"/>
      <c r="N8" s="46"/>
      <c r="O8" s="189"/>
      <c r="P8" s="189"/>
      <c r="Q8" s="189"/>
      <c r="R8" s="190"/>
      <c r="S8" s="191"/>
      <c r="T8" s="192"/>
      <c r="U8" s="192"/>
      <c r="V8" s="184"/>
      <c r="W8" s="193"/>
      <c r="X8" s="193"/>
      <c r="Y8" s="193"/>
      <c r="Z8" s="194"/>
      <c r="AA8" s="194"/>
      <c r="AB8" s="195"/>
      <c r="AC8" s="195"/>
      <c r="AD8" s="196"/>
      <c r="AE8" s="196"/>
      <c r="AF8" s="30"/>
      <c r="AG8" s="180"/>
    </row>
    <row r="9" spans="1:33" ht="15.75">
      <c r="A9" s="17"/>
      <c r="B9" s="47" t="s">
        <v>25</v>
      </c>
      <c r="C9" s="47"/>
      <c r="D9" s="48"/>
      <c r="E9" s="53" t="s">
        <v>26</v>
      </c>
      <c r="F9" s="197" t="s">
        <v>27</v>
      </c>
      <c r="G9" s="54" t="s">
        <v>28</v>
      </c>
      <c r="H9" s="198" t="s">
        <v>26</v>
      </c>
      <c r="I9" s="197" t="s">
        <v>27</v>
      </c>
      <c r="J9" s="54" t="s">
        <v>28</v>
      </c>
      <c r="K9" s="53" t="s">
        <v>26</v>
      </c>
      <c r="L9" s="197" t="s">
        <v>27</v>
      </c>
      <c r="M9" s="199" t="s">
        <v>28</v>
      </c>
      <c r="N9" s="46"/>
      <c r="O9" s="53" t="s">
        <v>26</v>
      </c>
      <c r="P9" s="197" t="s">
        <v>27</v>
      </c>
      <c r="Q9" s="54" t="s">
        <v>28</v>
      </c>
      <c r="R9" s="53" t="s">
        <v>26</v>
      </c>
      <c r="S9" s="200" t="s">
        <v>26</v>
      </c>
      <c r="T9" s="53" t="s">
        <v>27</v>
      </c>
      <c r="U9" s="199" t="s">
        <v>28</v>
      </c>
      <c r="V9" s="184"/>
      <c r="W9" s="198" t="s">
        <v>26</v>
      </c>
      <c r="X9" s="197" t="s">
        <v>27</v>
      </c>
      <c r="Y9" s="199" t="s">
        <v>28</v>
      </c>
      <c r="Z9" s="53" t="s">
        <v>26</v>
      </c>
      <c r="AA9" s="201" t="s">
        <v>27</v>
      </c>
      <c r="AB9" s="53" t="s">
        <v>26</v>
      </c>
      <c r="AC9" s="201" t="s">
        <v>27</v>
      </c>
      <c r="AD9" s="53" t="s">
        <v>27</v>
      </c>
      <c r="AE9" s="54" t="s">
        <v>28</v>
      </c>
      <c r="AF9" s="30"/>
      <c r="AG9" s="180"/>
    </row>
    <row r="10" spans="1:33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70">
        <v>50</v>
      </c>
      <c r="I10" s="71">
        <v>100</v>
      </c>
      <c r="J10" s="65">
        <v>10</v>
      </c>
      <c r="K10" s="63">
        <v>50</v>
      </c>
      <c r="L10" s="64">
        <v>100</v>
      </c>
      <c r="M10" s="64">
        <v>10</v>
      </c>
      <c r="N10" s="73" t="s">
        <v>27</v>
      </c>
      <c r="O10" s="69">
        <v>50</v>
      </c>
      <c r="P10" s="60">
        <v>100</v>
      </c>
      <c r="Q10" s="61">
        <v>10</v>
      </c>
      <c r="R10" s="62">
        <v>100</v>
      </c>
      <c r="S10" s="60">
        <v>100</v>
      </c>
      <c r="T10" s="202">
        <v>100</v>
      </c>
      <c r="U10" s="68">
        <v>25</v>
      </c>
      <c r="V10" s="203">
        <v>100</v>
      </c>
      <c r="W10" s="69">
        <v>150</v>
      </c>
      <c r="X10" s="70">
        <v>100</v>
      </c>
      <c r="Y10" s="71">
        <v>10</v>
      </c>
      <c r="Z10" s="64">
        <v>150</v>
      </c>
      <c r="AA10" s="203">
        <v>100</v>
      </c>
      <c r="AB10" s="65">
        <v>150</v>
      </c>
      <c r="AC10" s="63">
        <v>100</v>
      </c>
      <c r="AD10" s="65">
        <v>100</v>
      </c>
      <c r="AE10" s="73">
        <v>25</v>
      </c>
      <c r="AF10" s="74">
        <v>100</v>
      </c>
      <c r="AG10" s="74">
        <v>100</v>
      </c>
    </row>
    <row r="11" spans="1:33" ht="15.75">
      <c r="A11" s="158">
        <v>1</v>
      </c>
      <c r="B11" s="77" t="s">
        <v>239</v>
      </c>
      <c r="C11" s="77" t="s">
        <v>240</v>
      </c>
      <c r="D11" s="78"/>
      <c r="E11" s="204">
        <v>27</v>
      </c>
      <c r="F11" s="80">
        <f aca="true" t="shared" si="0" ref="F11:F42">E11/$E$10*100</f>
        <v>54</v>
      </c>
      <c r="G11" s="81">
        <f aca="true" t="shared" si="1" ref="G11:G42">E11/$E$10*10</f>
        <v>5.4</v>
      </c>
      <c r="H11" s="86">
        <v>22</v>
      </c>
      <c r="I11" s="92">
        <f aca="true" t="shared" si="2" ref="I11:I16">H11/$H$10*100</f>
        <v>44</v>
      </c>
      <c r="J11" s="85">
        <f aca="true" t="shared" si="3" ref="J11:J42">H11/$H$10*10</f>
        <v>4.4</v>
      </c>
      <c r="K11" s="205">
        <v>38</v>
      </c>
      <c r="L11" s="84">
        <f aca="true" t="shared" si="4" ref="L11:L42">K11/$K$10*100</f>
        <v>76</v>
      </c>
      <c r="M11" s="85">
        <f aca="true" t="shared" si="5" ref="M11:M42">K11/$K$10*10</f>
        <v>7.6</v>
      </c>
      <c r="N11" s="206">
        <f aca="true" t="shared" si="6" ref="N11:N42">F11*0.15+I11*0.15+L11*0.7</f>
        <v>67.9</v>
      </c>
      <c r="O11" s="173">
        <v>26</v>
      </c>
      <c r="P11" s="207">
        <f aca="true" t="shared" si="7" ref="P11:P42">O11/$O$10*100</f>
        <v>52</v>
      </c>
      <c r="Q11" s="85">
        <f aca="true" t="shared" si="8" ref="Q11:Q42">O11/$O$10*10</f>
        <v>5.2</v>
      </c>
      <c r="R11" s="208">
        <v>48</v>
      </c>
      <c r="S11" s="209">
        <v>30</v>
      </c>
      <c r="T11" s="88">
        <f aca="true" t="shared" si="9" ref="T11:T42">(R11+S11)/($R$10+$S$10)*100</f>
        <v>39</v>
      </c>
      <c r="U11" s="210">
        <f aca="true" t="shared" si="10" ref="U11:U42">(S11+T11)/($R$10+$S$10)*25</f>
        <v>8.625</v>
      </c>
      <c r="V11" s="211">
        <f aca="true" t="shared" si="11" ref="V11:V42">P11*0.25+T11*0.75</f>
        <v>42.25</v>
      </c>
      <c r="W11" s="212"/>
      <c r="X11" s="207">
        <f aca="true" t="shared" si="12" ref="X11:X42">W11/$W$10*100</f>
        <v>0</v>
      </c>
      <c r="Y11" s="85">
        <f aca="true" t="shared" si="13" ref="Y11:Y42">W11/$W$10*10</f>
        <v>0</v>
      </c>
      <c r="Z11" s="213"/>
      <c r="AA11" s="214">
        <f aca="true" t="shared" si="14" ref="AA11:AA42">Z11/$Z$10*100</f>
        <v>0</v>
      </c>
      <c r="AB11" s="215"/>
      <c r="AC11" s="216">
        <f aca="true" t="shared" si="15" ref="AC11:AC42">AB11/$AB$10*100</f>
        <v>0</v>
      </c>
      <c r="AD11" s="217">
        <f aca="true" t="shared" si="16" ref="AD11:AD42">(Z11+AB11)/3</f>
        <v>0</v>
      </c>
      <c r="AE11" s="218">
        <f aca="true" t="shared" si="17" ref="AE11:AE42">AD11/4</f>
        <v>0</v>
      </c>
      <c r="AF11" s="219">
        <f aca="true" t="shared" si="18" ref="AF11:AF42">X11*0.25+AD11*0.75</f>
        <v>0</v>
      </c>
      <c r="AG11" s="220">
        <f aca="true" t="shared" si="19" ref="AG11:AG42">G11+J11+M11+Q11+U11+Y11+AE11</f>
        <v>31.224999999999998</v>
      </c>
    </row>
    <row r="12" spans="1:33" ht="15.75">
      <c r="A12" s="158">
        <f aca="true" t="shared" si="20" ref="A12:A42">A11+1</f>
        <v>2</v>
      </c>
      <c r="B12" s="77" t="s">
        <v>241</v>
      </c>
      <c r="C12" s="77" t="s">
        <v>242</v>
      </c>
      <c r="D12" s="78"/>
      <c r="E12" s="204">
        <v>19</v>
      </c>
      <c r="F12" s="99">
        <f t="shared" si="0"/>
        <v>38</v>
      </c>
      <c r="G12" s="100">
        <f t="shared" si="1"/>
        <v>3.8</v>
      </c>
      <c r="H12" s="98">
        <v>27</v>
      </c>
      <c r="I12" s="105">
        <f t="shared" si="2"/>
        <v>54</v>
      </c>
      <c r="J12" s="100">
        <f t="shared" si="3"/>
        <v>5.4</v>
      </c>
      <c r="K12" s="205">
        <v>36</v>
      </c>
      <c r="L12" s="99">
        <f t="shared" si="4"/>
        <v>72</v>
      </c>
      <c r="M12" s="100">
        <f t="shared" si="5"/>
        <v>7.199999999999999</v>
      </c>
      <c r="N12" s="221">
        <f t="shared" si="6"/>
        <v>64.2</v>
      </c>
      <c r="O12" s="173">
        <v>22</v>
      </c>
      <c r="P12" s="222">
        <f t="shared" si="7"/>
        <v>44</v>
      </c>
      <c r="Q12" s="100">
        <f t="shared" si="8"/>
        <v>4.4</v>
      </c>
      <c r="R12" s="223">
        <v>32</v>
      </c>
      <c r="S12" s="224">
        <v>19</v>
      </c>
      <c r="T12" s="102">
        <f t="shared" si="9"/>
        <v>25.5</v>
      </c>
      <c r="U12" s="225">
        <f t="shared" si="10"/>
        <v>5.5625</v>
      </c>
      <c r="V12" s="226">
        <f t="shared" si="11"/>
        <v>30.125</v>
      </c>
      <c r="W12" s="227"/>
      <c r="X12" s="222">
        <f t="shared" si="12"/>
        <v>0</v>
      </c>
      <c r="Y12" s="100">
        <f t="shared" si="13"/>
        <v>0</v>
      </c>
      <c r="Z12" s="228"/>
      <c r="AA12" s="229">
        <f t="shared" si="14"/>
        <v>0</v>
      </c>
      <c r="AB12" s="230"/>
      <c r="AC12" s="231">
        <f t="shared" si="15"/>
        <v>0</v>
      </c>
      <c r="AD12" s="217">
        <f t="shared" si="16"/>
        <v>0</v>
      </c>
      <c r="AE12" s="110">
        <f t="shared" si="17"/>
        <v>0</v>
      </c>
      <c r="AF12" s="232">
        <f t="shared" si="18"/>
        <v>0</v>
      </c>
      <c r="AG12" s="233">
        <f t="shared" si="19"/>
        <v>26.362499999999997</v>
      </c>
    </row>
    <row r="13" spans="1:33" ht="15.75">
      <c r="A13" s="158">
        <f t="shared" si="20"/>
        <v>3</v>
      </c>
      <c r="B13" s="77" t="s">
        <v>243</v>
      </c>
      <c r="C13" s="77" t="s">
        <v>244</v>
      </c>
      <c r="D13" s="78"/>
      <c r="E13" s="204">
        <v>23</v>
      </c>
      <c r="F13" s="99">
        <f t="shared" si="0"/>
        <v>46</v>
      </c>
      <c r="G13" s="100">
        <f t="shared" si="1"/>
        <v>4.6000000000000005</v>
      </c>
      <c r="H13" s="98">
        <v>27</v>
      </c>
      <c r="I13" s="105">
        <f t="shared" si="2"/>
        <v>54</v>
      </c>
      <c r="J13" s="100">
        <f t="shared" si="3"/>
        <v>5.4</v>
      </c>
      <c r="K13" s="205">
        <v>24</v>
      </c>
      <c r="L13" s="99">
        <f t="shared" si="4"/>
        <v>48</v>
      </c>
      <c r="M13" s="100">
        <f t="shared" si="5"/>
        <v>4.8</v>
      </c>
      <c r="N13" s="221">
        <f t="shared" si="6"/>
        <v>48.6</v>
      </c>
      <c r="O13" s="173">
        <v>30</v>
      </c>
      <c r="P13" s="222">
        <f t="shared" si="7"/>
        <v>60</v>
      </c>
      <c r="Q13" s="100">
        <f t="shared" si="8"/>
        <v>6</v>
      </c>
      <c r="R13" s="223">
        <v>36</v>
      </c>
      <c r="S13" s="224">
        <v>20</v>
      </c>
      <c r="T13" s="102">
        <f t="shared" si="9"/>
        <v>28.000000000000004</v>
      </c>
      <c r="U13" s="225">
        <f t="shared" si="10"/>
        <v>6</v>
      </c>
      <c r="V13" s="234">
        <f t="shared" si="11"/>
        <v>36</v>
      </c>
      <c r="W13" s="227"/>
      <c r="X13" s="222">
        <f t="shared" si="12"/>
        <v>0</v>
      </c>
      <c r="Y13" s="100">
        <f t="shared" si="13"/>
        <v>0</v>
      </c>
      <c r="Z13" s="228"/>
      <c r="AA13" s="229">
        <f t="shared" si="14"/>
        <v>0</v>
      </c>
      <c r="AB13" s="230"/>
      <c r="AC13" s="231">
        <f t="shared" si="15"/>
        <v>0</v>
      </c>
      <c r="AD13" s="217">
        <f t="shared" si="16"/>
        <v>0</v>
      </c>
      <c r="AE13" s="110">
        <f t="shared" si="17"/>
        <v>0</v>
      </c>
      <c r="AF13" s="232">
        <f t="shared" si="18"/>
        <v>0</v>
      </c>
      <c r="AG13" s="233">
        <f t="shared" si="19"/>
        <v>26.8</v>
      </c>
    </row>
    <row r="14" spans="1:33" ht="15.75">
      <c r="A14" s="158">
        <f t="shared" si="20"/>
        <v>4</v>
      </c>
      <c r="B14" s="77" t="s">
        <v>245</v>
      </c>
      <c r="C14" s="77" t="s">
        <v>246</v>
      </c>
      <c r="D14" s="78"/>
      <c r="E14" s="204">
        <v>16</v>
      </c>
      <c r="F14" s="99">
        <f t="shared" si="0"/>
        <v>32</v>
      </c>
      <c r="G14" s="100">
        <f t="shared" si="1"/>
        <v>3.2</v>
      </c>
      <c r="H14" s="98">
        <v>13</v>
      </c>
      <c r="I14" s="105">
        <f t="shared" si="2"/>
        <v>26</v>
      </c>
      <c r="J14" s="100">
        <f t="shared" si="3"/>
        <v>2.6</v>
      </c>
      <c r="K14" s="205">
        <v>26</v>
      </c>
      <c r="L14" s="99">
        <f t="shared" si="4"/>
        <v>52</v>
      </c>
      <c r="M14" s="100">
        <f t="shared" si="5"/>
        <v>5.2</v>
      </c>
      <c r="N14" s="221">
        <f t="shared" si="6"/>
        <v>45.10000000000001</v>
      </c>
      <c r="O14" s="173">
        <v>22</v>
      </c>
      <c r="P14" s="222">
        <f t="shared" si="7"/>
        <v>44</v>
      </c>
      <c r="Q14" s="100">
        <f t="shared" si="8"/>
        <v>4.4</v>
      </c>
      <c r="R14" s="223">
        <v>29</v>
      </c>
      <c r="S14" s="224">
        <v>18</v>
      </c>
      <c r="T14" s="102">
        <f t="shared" si="9"/>
        <v>23.5</v>
      </c>
      <c r="U14" s="225">
        <f t="shared" si="10"/>
        <v>5.1875</v>
      </c>
      <c r="V14" s="235">
        <f t="shared" si="11"/>
        <v>28.625</v>
      </c>
      <c r="W14" s="227"/>
      <c r="X14" s="222">
        <f t="shared" si="12"/>
        <v>0</v>
      </c>
      <c r="Y14" s="100">
        <f t="shared" si="13"/>
        <v>0</v>
      </c>
      <c r="Z14" s="228"/>
      <c r="AA14" s="229">
        <f t="shared" si="14"/>
        <v>0</v>
      </c>
      <c r="AB14" s="230"/>
      <c r="AC14" s="231">
        <f t="shared" si="15"/>
        <v>0</v>
      </c>
      <c r="AD14" s="217">
        <f t="shared" si="16"/>
        <v>0</v>
      </c>
      <c r="AE14" s="110">
        <f t="shared" si="17"/>
        <v>0</v>
      </c>
      <c r="AF14" s="232">
        <f t="shared" si="18"/>
        <v>0</v>
      </c>
      <c r="AG14" s="233">
        <f t="shared" si="19"/>
        <v>20.5875</v>
      </c>
    </row>
    <row r="15" spans="1:33" ht="15.75">
      <c r="A15" s="158">
        <f t="shared" si="20"/>
        <v>5</v>
      </c>
      <c r="B15" s="77" t="s">
        <v>247</v>
      </c>
      <c r="C15" s="77" t="s">
        <v>248</v>
      </c>
      <c r="D15" s="78"/>
      <c r="E15" s="204">
        <v>26</v>
      </c>
      <c r="F15" s="99">
        <f t="shared" si="0"/>
        <v>52</v>
      </c>
      <c r="G15" s="100">
        <f t="shared" si="1"/>
        <v>5.2</v>
      </c>
      <c r="H15" s="98">
        <v>24</v>
      </c>
      <c r="I15" s="105">
        <f t="shared" si="2"/>
        <v>48</v>
      </c>
      <c r="J15" s="100">
        <f t="shared" si="3"/>
        <v>4.8</v>
      </c>
      <c r="K15" s="205">
        <v>34</v>
      </c>
      <c r="L15" s="99">
        <f t="shared" si="4"/>
        <v>68</v>
      </c>
      <c r="M15" s="100">
        <f t="shared" si="5"/>
        <v>6.800000000000001</v>
      </c>
      <c r="N15" s="221">
        <f t="shared" si="6"/>
        <v>62.6</v>
      </c>
      <c r="O15" s="173">
        <v>13</v>
      </c>
      <c r="P15" s="222">
        <f t="shared" si="7"/>
        <v>26</v>
      </c>
      <c r="Q15" s="100">
        <f t="shared" si="8"/>
        <v>2.6</v>
      </c>
      <c r="R15" s="223">
        <v>51</v>
      </c>
      <c r="S15" s="224">
        <v>24</v>
      </c>
      <c r="T15" s="102">
        <f t="shared" si="9"/>
        <v>37.5</v>
      </c>
      <c r="U15" s="225">
        <f t="shared" si="10"/>
        <v>7.6875</v>
      </c>
      <c r="V15" s="234">
        <f t="shared" si="11"/>
        <v>34.625</v>
      </c>
      <c r="W15" s="227"/>
      <c r="X15" s="222">
        <f t="shared" si="12"/>
        <v>0</v>
      </c>
      <c r="Y15" s="100">
        <f t="shared" si="13"/>
        <v>0</v>
      </c>
      <c r="Z15" s="228"/>
      <c r="AA15" s="229">
        <f t="shared" si="14"/>
        <v>0</v>
      </c>
      <c r="AB15" s="230"/>
      <c r="AC15" s="231">
        <f t="shared" si="15"/>
        <v>0</v>
      </c>
      <c r="AD15" s="217">
        <f t="shared" si="16"/>
        <v>0</v>
      </c>
      <c r="AE15" s="110">
        <f t="shared" si="17"/>
        <v>0</v>
      </c>
      <c r="AF15" s="232">
        <f t="shared" si="18"/>
        <v>0</v>
      </c>
      <c r="AG15" s="233">
        <f t="shared" si="19"/>
        <v>27.087500000000002</v>
      </c>
    </row>
    <row r="16" spans="1:33" ht="15.75">
      <c r="A16" s="158">
        <f t="shared" si="20"/>
        <v>6</v>
      </c>
      <c r="B16" s="77" t="s">
        <v>249</v>
      </c>
      <c r="C16" s="77" t="s">
        <v>250</v>
      </c>
      <c r="D16" s="78"/>
      <c r="E16" s="204">
        <v>37.5</v>
      </c>
      <c r="F16" s="99">
        <f t="shared" si="0"/>
        <v>75</v>
      </c>
      <c r="G16" s="100">
        <f t="shared" si="1"/>
        <v>7.5</v>
      </c>
      <c r="H16" s="98">
        <v>25</v>
      </c>
      <c r="I16" s="105">
        <f t="shared" si="2"/>
        <v>50</v>
      </c>
      <c r="J16" s="100">
        <f t="shared" si="3"/>
        <v>5</v>
      </c>
      <c r="K16" s="205">
        <v>41</v>
      </c>
      <c r="L16" s="99">
        <f t="shared" si="4"/>
        <v>82</v>
      </c>
      <c r="M16" s="100">
        <f t="shared" si="5"/>
        <v>8.2</v>
      </c>
      <c r="N16" s="221">
        <f t="shared" si="6"/>
        <v>76.15</v>
      </c>
      <c r="O16" s="173">
        <v>36</v>
      </c>
      <c r="P16" s="222">
        <f t="shared" si="7"/>
        <v>72</v>
      </c>
      <c r="Q16" s="100">
        <f t="shared" si="8"/>
        <v>7.199999999999999</v>
      </c>
      <c r="R16" s="223">
        <v>60</v>
      </c>
      <c r="S16" s="224">
        <v>43</v>
      </c>
      <c r="T16" s="102">
        <f t="shared" si="9"/>
        <v>51.5</v>
      </c>
      <c r="U16" s="225">
        <f t="shared" si="10"/>
        <v>11.8125</v>
      </c>
      <c r="V16" s="234">
        <f t="shared" si="11"/>
        <v>56.625</v>
      </c>
      <c r="W16" s="227"/>
      <c r="X16" s="222">
        <f t="shared" si="12"/>
        <v>0</v>
      </c>
      <c r="Y16" s="100">
        <f t="shared" si="13"/>
        <v>0</v>
      </c>
      <c r="Z16" s="228"/>
      <c r="AA16" s="229">
        <f t="shared" si="14"/>
        <v>0</v>
      </c>
      <c r="AB16" s="230"/>
      <c r="AC16" s="231">
        <f t="shared" si="15"/>
        <v>0</v>
      </c>
      <c r="AD16" s="217">
        <f t="shared" si="16"/>
        <v>0</v>
      </c>
      <c r="AE16" s="110">
        <f t="shared" si="17"/>
        <v>0</v>
      </c>
      <c r="AF16" s="232">
        <f t="shared" si="18"/>
        <v>0</v>
      </c>
      <c r="AG16" s="233">
        <f t="shared" si="19"/>
        <v>39.7125</v>
      </c>
    </row>
    <row r="17" spans="1:33" ht="15.75">
      <c r="A17" s="158">
        <f t="shared" si="20"/>
        <v>7</v>
      </c>
      <c r="B17" s="77" t="s">
        <v>251</v>
      </c>
      <c r="C17" s="77" t="s">
        <v>252</v>
      </c>
      <c r="D17" s="78"/>
      <c r="E17" s="204">
        <v>31</v>
      </c>
      <c r="F17" s="99">
        <f t="shared" si="0"/>
        <v>62</v>
      </c>
      <c r="G17" s="100">
        <f t="shared" si="1"/>
        <v>6.2</v>
      </c>
      <c r="H17" s="98">
        <v>30</v>
      </c>
      <c r="I17" s="105">
        <v>60</v>
      </c>
      <c r="J17" s="100">
        <f t="shared" si="3"/>
        <v>6</v>
      </c>
      <c r="K17" s="205">
        <v>38</v>
      </c>
      <c r="L17" s="99">
        <f t="shared" si="4"/>
        <v>76</v>
      </c>
      <c r="M17" s="100">
        <f t="shared" si="5"/>
        <v>7.6</v>
      </c>
      <c r="N17" s="221">
        <f t="shared" si="6"/>
        <v>71.5</v>
      </c>
      <c r="O17" s="173">
        <v>30</v>
      </c>
      <c r="P17" s="222">
        <f t="shared" si="7"/>
        <v>60</v>
      </c>
      <c r="Q17" s="100">
        <f t="shared" si="8"/>
        <v>6</v>
      </c>
      <c r="R17" s="223">
        <v>52</v>
      </c>
      <c r="S17" s="224">
        <v>35</v>
      </c>
      <c r="T17" s="102">
        <f t="shared" si="9"/>
        <v>43.5</v>
      </c>
      <c r="U17" s="225">
        <f t="shared" si="10"/>
        <v>9.8125</v>
      </c>
      <c r="V17" s="234">
        <f t="shared" si="11"/>
        <v>47.625</v>
      </c>
      <c r="W17" s="227"/>
      <c r="X17" s="222">
        <f t="shared" si="12"/>
        <v>0</v>
      </c>
      <c r="Y17" s="100">
        <f t="shared" si="13"/>
        <v>0</v>
      </c>
      <c r="Z17" s="228"/>
      <c r="AA17" s="229">
        <f t="shared" si="14"/>
        <v>0</v>
      </c>
      <c r="AB17" s="230"/>
      <c r="AC17" s="231">
        <f t="shared" si="15"/>
        <v>0</v>
      </c>
      <c r="AD17" s="217">
        <f t="shared" si="16"/>
        <v>0</v>
      </c>
      <c r="AE17" s="110">
        <f t="shared" si="17"/>
        <v>0</v>
      </c>
      <c r="AF17" s="232">
        <f t="shared" si="18"/>
        <v>0</v>
      </c>
      <c r="AG17" s="233">
        <f t="shared" si="19"/>
        <v>35.6125</v>
      </c>
    </row>
    <row r="18" spans="1:33" ht="15.75">
      <c r="A18" s="158">
        <f t="shared" si="20"/>
        <v>8</v>
      </c>
      <c r="B18" s="77" t="s">
        <v>253</v>
      </c>
      <c r="C18" s="77" t="s">
        <v>254</v>
      </c>
      <c r="D18" s="78"/>
      <c r="E18" s="204">
        <v>27</v>
      </c>
      <c r="F18" s="99">
        <f t="shared" si="0"/>
        <v>54</v>
      </c>
      <c r="G18" s="100">
        <f t="shared" si="1"/>
        <v>5.4</v>
      </c>
      <c r="H18" s="98">
        <v>21</v>
      </c>
      <c r="I18" s="105">
        <f aca="true" t="shared" si="21" ref="I18:I42">H18/$H$10*100</f>
        <v>42</v>
      </c>
      <c r="J18" s="100">
        <f t="shared" si="3"/>
        <v>4.2</v>
      </c>
      <c r="K18" s="205">
        <v>42</v>
      </c>
      <c r="L18" s="99">
        <f t="shared" si="4"/>
        <v>84</v>
      </c>
      <c r="M18" s="100">
        <f t="shared" si="5"/>
        <v>8.4</v>
      </c>
      <c r="N18" s="221">
        <f t="shared" si="6"/>
        <v>73.2</v>
      </c>
      <c r="O18" s="173">
        <v>24</v>
      </c>
      <c r="P18" s="222">
        <f t="shared" si="7"/>
        <v>48</v>
      </c>
      <c r="Q18" s="100">
        <f t="shared" si="8"/>
        <v>4.8</v>
      </c>
      <c r="R18" s="223">
        <v>50</v>
      </c>
      <c r="S18" s="224">
        <v>38</v>
      </c>
      <c r="T18" s="102">
        <f t="shared" si="9"/>
        <v>44</v>
      </c>
      <c r="U18" s="225">
        <f t="shared" si="10"/>
        <v>10.25</v>
      </c>
      <c r="V18" s="234">
        <f t="shared" si="11"/>
        <v>45</v>
      </c>
      <c r="W18" s="227"/>
      <c r="X18" s="222">
        <f t="shared" si="12"/>
        <v>0</v>
      </c>
      <c r="Y18" s="100">
        <f t="shared" si="13"/>
        <v>0</v>
      </c>
      <c r="Z18" s="228"/>
      <c r="AA18" s="229">
        <f t="shared" si="14"/>
        <v>0</v>
      </c>
      <c r="AB18" s="230"/>
      <c r="AC18" s="231">
        <f t="shared" si="15"/>
        <v>0</v>
      </c>
      <c r="AD18" s="217">
        <f t="shared" si="16"/>
        <v>0</v>
      </c>
      <c r="AE18" s="110">
        <f t="shared" si="17"/>
        <v>0</v>
      </c>
      <c r="AF18" s="232">
        <f t="shared" si="18"/>
        <v>0</v>
      </c>
      <c r="AG18" s="233">
        <f t="shared" si="19"/>
        <v>33.05</v>
      </c>
    </row>
    <row r="19" spans="1:33" ht="15.75">
      <c r="A19" s="158">
        <f t="shared" si="20"/>
        <v>9</v>
      </c>
      <c r="B19" s="77" t="s">
        <v>255</v>
      </c>
      <c r="C19" s="77" t="s">
        <v>256</v>
      </c>
      <c r="D19" s="78"/>
      <c r="E19" s="204">
        <v>37</v>
      </c>
      <c r="F19" s="99">
        <f t="shared" si="0"/>
        <v>74</v>
      </c>
      <c r="G19" s="100">
        <f t="shared" si="1"/>
        <v>7.4</v>
      </c>
      <c r="H19" s="98">
        <v>10</v>
      </c>
      <c r="I19" s="105">
        <f t="shared" si="21"/>
        <v>20</v>
      </c>
      <c r="J19" s="100">
        <f t="shared" si="3"/>
        <v>2</v>
      </c>
      <c r="K19" s="205">
        <v>30</v>
      </c>
      <c r="L19" s="99">
        <f t="shared" si="4"/>
        <v>60</v>
      </c>
      <c r="M19" s="100">
        <f t="shared" si="5"/>
        <v>6</v>
      </c>
      <c r="N19" s="221">
        <f t="shared" si="6"/>
        <v>56.10000000000001</v>
      </c>
      <c r="O19" s="173">
        <v>16</v>
      </c>
      <c r="P19" s="222">
        <f t="shared" si="7"/>
        <v>32</v>
      </c>
      <c r="Q19" s="100">
        <f t="shared" si="8"/>
        <v>3.2</v>
      </c>
      <c r="R19" s="223">
        <v>54</v>
      </c>
      <c r="S19" s="224">
        <v>21</v>
      </c>
      <c r="T19" s="102">
        <f t="shared" si="9"/>
        <v>37.5</v>
      </c>
      <c r="U19" s="225">
        <f t="shared" si="10"/>
        <v>7.3125</v>
      </c>
      <c r="V19" s="234">
        <f t="shared" si="11"/>
        <v>36.125</v>
      </c>
      <c r="W19" s="227"/>
      <c r="X19" s="222">
        <f t="shared" si="12"/>
        <v>0</v>
      </c>
      <c r="Y19" s="100">
        <f t="shared" si="13"/>
        <v>0</v>
      </c>
      <c r="Z19" s="228"/>
      <c r="AA19" s="229">
        <f t="shared" si="14"/>
        <v>0</v>
      </c>
      <c r="AB19" s="230"/>
      <c r="AC19" s="231">
        <f t="shared" si="15"/>
        <v>0</v>
      </c>
      <c r="AD19" s="217">
        <f t="shared" si="16"/>
        <v>0</v>
      </c>
      <c r="AE19" s="110">
        <f t="shared" si="17"/>
        <v>0</v>
      </c>
      <c r="AF19" s="232">
        <f t="shared" si="18"/>
        <v>0</v>
      </c>
      <c r="AG19" s="233">
        <f t="shared" si="19"/>
        <v>25.9125</v>
      </c>
    </row>
    <row r="20" spans="1:33" ht="15.75">
      <c r="A20" s="158">
        <f t="shared" si="20"/>
        <v>10</v>
      </c>
      <c r="B20" s="77" t="s">
        <v>116</v>
      </c>
      <c r="C20" s="77" t="s">
        <v>257</v>
      </c>
      <c r="D20" s="78"/>
      <c r="E20" s="204">
        <v>22.5</v>
      </c>
      <c r="F20" s="99">
        <f t="shared" si="0"/>
        <v>45</v>
      </c>
      <c r="G20" s="100">
        <f t="shared" si="1"/>
        <v>4.5</v>
      </c>
      <c r="H20" s="98">
        <v>22</v>
      </c>
      <c r="I20" s="105">
        <f t="shared" si="21"/>
        <v>44</v>
      </c>
      <c r="J20" s="100">
        <f t="shared" si="3"/>
        <v>4.4</v>
      </c>
      <c r="K20" s="205">
        <v>10</v>
      </c>
      <c r="L20" s="99">
        <f t="shared" si="4"/>
        <v>20</v>
      </c>
      <c r="M20" s="100">
        <f t="shared" si="5"/>
        <v>2</v>
      </c>
      <c r="N20" s="236">
        <f t="shared" si="6"/>
        <v>27.35</v>
      </c>
      <c r="O20" s="173">
        <v>16</v>
      </c>
      <c r="P20" s="222">
        <f t="shared" si="7"/>
        <v>32</v>
      </c>
      <c r="Q20" s="100">
        <f t="shared" si="8"/>
        <v>3.2</v>
      </c>
      <c r="R20" s="223">
        <v>38</v>
      </c>
      <c r="S20" s="224">
        <v>22</v>
      </c>
      <c r="T20" s="102">
        <f t="shared" si="9"/>
        <v>30</v>
      </c>
      <c r="U20" s="225">
        <f t="shared" si="10"/>
        <v>6.5</v>
      </c>
      <c r="V20" s="234">
        <f t="shared" si="11"/>
        <v>30.5</v>
      </c>
      <c r="W20" s="227"/>
      <c r="X20" s="222">
        <f t="shared" si="12"/>
        <v>0</v>
      </c>
      <c r="Y20" s="100">
        <f t="shared" si="13"/>
        <v>0</v>
      </c>
      <c r="Z20" s="228"/>
      <c r="AA20" s="229">
        <f t="shared" si="14"/>
        <v>0</v>
      </c>
      <c r="AB20" s="230"/>
      <c r="AC20" s="231">
        <f t="shared" si="15"/>
        <v>0</v>
      </c>
      <c r="AD20" s="217">
        <f t="shared" si="16"/>
        <v>0</v>
      </c>
      <c r="AE20" s="110">
        <f t="shared" si="17"/>
        <v>0</v>
      </c>
      <c r="AF20" s="232">
        <f t="shared" si="18"/>
        <v>0</v>
      </c>
      <c r="AG20" s="233">
        <f t="shared" si="19"/>
        <v>20.6</v>
      </c>
    </row>
    <row r="21" spans="1:33" ht="15.75">
      <c r="A21" s="158">
        <f t="shared" si="20"/>
        <v>11</v>
      </c>
      <c r="B21" s="77" t="s">
        <v>258</v>
      </c>
      <c r="C21" s="77" t="s">
        <v>259</v>
      </c>
      <c r="D21" s="78"/>
      <c r="E21" s="204">
        <v>29</v>
      </c>
      <c r="F21" s="99">
        <f t="shared" si="0"/>
        <v>57.99999999999999</v>
      </c>
      <c r="G21" s="100">
        <f t="shared" si="1"/>
        <v>5.8</v>
      </c>
      <c r="H21" s="98">
        <v>10</v>
      </c>
      <c r="I21" s="105">
        <f t="shared" si="21"/>
        <v>20</v>
      </c>
      <c r="J21" s="100">
        <f t="shared" si="3"/>
        <v>2</v>
      </c>
      <c r="K21" s="205">
        <v>20</v>
      </c>
      <c r="L21" s="99">
        <f t="shared" si="4"/>
        <v>40</v>
      </c>
      <c r="M21" s="100">
        <f t="shared" si="5"/>
        <v>4</v>
      </c>
      <c r="N21" s="221">
        <f t="shared" si="6"/>
        <v>39.7</v>
      </c>
      <c r="O21" s="173">
        <v>26</v>
      </c>
      <c r="P21" s="222">
        <f t="shared" si="7"/>
        <v>52</v>
      </c>
      <c r="Q21" s="100">
        <f t="shared" si="8"/>
        <v>5.2</v>
      </c>
      <c r="R21" s="223">
        <v>66</v>
      </c>
      <c r="S21" s="224">
        <v>31</v>
      </c>
      <c r="T21" s="102">
        <f t="shared" si="9"/>
        <v>48.5</v>
      </c>
      <c r="U21" s="225">
        <f t="shared" si="10"/>
        <v>9.9375</v>
      </c>
      <c r="V21" s="234">
        <f t="shared" si="11"/>
        <v>49.375</v>
      </c>
      <c r="W21" s="227"/>
      <c r="X21" s="222">
        <f t="shared" si="12"/>
        <v>0</v>
      </c>
      <c r="Y21" s="100">
        <f t="shared" si="13"/>
        <v>0</v>
      </c>
      <c r="Z21" s="228"/>
      <c r="AA21" s="229">
        <f t="shared" si="14"/>
        <v>0</v>
      </c>
      <c r="AB21" s="230"/>
      <c r="AC21" s="231">
        <f t="shared" si="15"/>
        <v>0</v>
      </c>
      <c r="AD21" s="217">
        <f t="shared" si="16"/>
        <v>0</v>
      </c>
      <c r="AE21" s="110">
        <f t="shared" si="17"/>
        <v>0</v>
      </c>
      <c r="AF21" s="232">
        <f t="shared" si="18"/>
        <v>0</v>
      </c>
      <c r="AG21" s="233">
        <f t="shared" si="19"/>
        <v>26.9375</v>
      </c>
    </row>
    <row r="22" spans="1:33" ht="15">
      <c r="A22" s="158">
        <f t="shared" si="20"/>
        <v>12</v>
      </c>
      <c r="B22" s="77" t="s">
        <v>260</v>
      </c>
      <c r="C22" s="77" t="s">
        <v>261</v>
      </c>
      <c r="D22" s="78"/>
      <c r="E22" s="204">
        <v>34</v>
      </c>
      <c r="F22" s="99">
        <f t="shared" si="0"/>
        <v>68</v>
      </c>
      <c r="G22" s="100">
        <f t="shared" si="1"/>
        <v>6.800000000000001</v>
      </c>
      <c r="H22" s="98">
        <v>31</v>
      </c>
      <c r="I22" s="105">
        <f t="shared" si="21"/>
        <v>62</v>
      </c>
      <c r="J22" s="100">
        <f t="shared" si="3"/>
        <v>6.2</v>
      </c>
      <c r="K22" s="205">
        <v>29</v>
      </c>
      <c r="L22" s="99">
        <f t="shared" si="4"/>
        <v>57.99999999999999</v>
      </c>
      <c r="M22" s="100">
        <f t="shared" si="5"/>
        <v>5.8</v>
      </c>
      <c r="N22" s="221">
        <f t="shared" si="6"/>
        <v>60.1</v>
      </c>
      <c r="O22" s="173">
        <v>23</v>
      </c>
      <c r="P22" s="222">
        <f t="shared" si="7"/>
        <v>46</v>
      </c>
      <c r="Q22" s="100">
        <f t="shared" si="8"/>
        <v>4.6000000000000005</v>
      </c>
      <c r="R22" s="223">
        <v>61</v>
      </c>
      <c r="S22" s="224">
        <v>51</v>
      </c>
      <c r="T22" s="102">
        <f t="shared" si="9"/>
        <v>56.00000000000001</v>
      </c>
      <c r="U22" s="225">
        <f t="shared" si="10"/>
        <v>13.375</v>
      </c>
      <c r="V22" s="234">
        <f t="shared" si="11"/>
        <v>53.50000000000001</v>
      </c>
      <c r="W22" s="227"/>
      <c r="X22" s="222">
        <f t="shared" si="12"/>
        <v>0</v>
      </c>
      <c r="Y22" s="100">
        <f t="shared" si="13"/>
        <v>0</v>
      </c>
      <c r="Z22" s="228"/>
      <c r="AA22" s="229">
        <f t="shared" si="14"/>
        <v>0</v>
      </c>
      <c r="AB22" s="230"/>
      <c r="AC22" s="231">
        <f t="shared" si="15"/>
        <v>0</v>
      </c>
      <c r="AD22" s="217">
        <f t="shared" si="16"/>
        <v>0</v>
      </c>
      <c r="AE22" s="110">
        <f t="shared" si="17"/>
        <v>0</v>
      </c>
      <c r="AF22" s="232">
        <f t="shared" si="18"/>
        <v>0</v>
      </c>
      <c r="AG22" s="233">
        <f t="shared" si="19"/>
        <v>36.775000000000006</v>
      </c>
    </row>
    <row r="23" spans="1:33" ht="15">
      <c r="A23" s="158">
        <f t="shared" si="20"/>
        <v>13</v>
      </c>
      <c r="B23" s="77" t="s">
        <v>262</v>
      </c>
      <c r="C23" s="77" t="s">
        <v>263</v>
      </c>
      <c r="D23" s="78"/>
      <c r="E23" s="204">
        <v>26</v>
      </c>
      <c r="F23" s="99">
        <f t="shared" si="0"/>
        <v>52</v>
      </c>
      <c r="G23" s="100">
        <f t="shared" si="1"/>
        <v>5.2</v>
      </c>
      <c r="H23" s="98">
        <v>22</v>
      </c>
      <c r="I23" s="105">
        <f t="shared" si="21"/>
        <v>44</v>
      </c>
      <c r="J23" s="100">
        <f t="shared" si="3"/>
        <v>4.4</v>
      </c>
      <c r="K23" s="205">
        <v>42</v>
      </c>
      <c r="L23" s="99">
        <f t="shared" si="4"/>
        <v>84</v>
      </c>
      <c r="M23" s="100">
        <f t="shared" si="5"/>
        <v>8.4</v>
      </c>
      <c r="N23" s="221">
        <f t="shared" si="6"/>
        <v>73.2</v>
      </c>
      <c r="O23" s="173">
        <v>8</v>
      </c>
      <c r="P23" s="222">
        <f t="shared" si="7"/>
        <v>16</v>
      </c>
      <c r="Q23" s="100">
        <f t="shared" si="8"/>
        <v>1.6</v>
      </c>
      <c r="R23" s="223">
        <v>55</v>
      </c>
      <c r="S23" s="224">
        <v>40</v>
      </c>
      <c r="T23" s="102">
        <f t="shared" si="9"/>
        <v>47.5</v>
      </c>
      <c r="U23" s="225">
        <f t="shared" si="10"/>
        <v>10.9375</v>
      </c>
      <c r="V23" s="234">
        <f t="shared" si="11"/>
        <v>39.625</v>
      </c>
      <c r="W23" s="227"/>
      <c r="X23" s="222">
        <f t="shared" si="12"/>
        <v>0</v>
      </c>
      <c r="Y23" s="100">
        <f t="shared" si="13"/>
        <v>0</v>
      </c>
      <c r="Z23" s="228"/>
      <c r="AA23" s="229">
        <f t="shared" si="14"/>
        <v>0</v>
      </c>
      <c r="AB23" s="230"/>
      <c r="AC23" s="231">
        <f t="shared" si="15"/>
        <v>0</v>
      </c>
      <c r="AD23" s="217">
        <f t="shared" si="16"/>
        <v>0</v>
      </c>
      <c r="AE23" s="110">
        <f t="shared" si="17"/>
        <v>0</v>
      </c>
      <c r="AF23" s="232">
        <f t="shared" si="18"/>
        <v>0</v>
      </c>
      <c r="AG23" s="233">
        <f t="shared" si="19"/>
        <v>30.5375</v>
      </c>
    </row>
    <row r="24" spans="1:33" ht="15">
      <c r="A24" s="158">
        <f t="shared" si="20"/>
        <v>14</v>
      </c>
      <c r="B24" s="77" t="s">
        <v>264</v>
      </c>
      <c r="C24" s="77" t="s">
        <v>265</v>
      </c>
      <c r="D24" s="78"/>
      <c r="E24" s="204">
        <v>22</v>
      </c>
      <c r="F24" s="99">
        <f t="shared" si="0"/>
        <v>44</v>
      </c>
      <c r="G24" s="100">
        <f t="shared" si="1"/>
        <v>4.4</v>
      </c>
      <c r="H24" s="98">
        <v>43</v>
      </c>
      <c r="I24" s="105">
        <f t="shared" si="21"/>
        <v>86</v>
      </c>
      <c r="J24" s="100">
        <f t="shared" si="3"/>
        <v>8.6</v>
      </c>
      <c r="K24" s="205">
        <v>37</v>
      </c>
      <c r="L24" s="99">
        <f t="shared" si="4"/>
        <v>74</v>
      </c>
      <c r="M24" s="100">
        <f t="shared" si="5"/>
        <v>7.4</v>
      </c>
      <c r="N24" s="221">
        <f t="shared" si="6"/>
        <v>71.30000000000001</v>
      </c>
      <c r="O24" s="173">
        <v>33</v>
      </c>
      <c r="P24" s="222">
        <f t="shared" si="7"/>
        <v>66</v>
      </c>
      <c r="Q24" s="100">
        <f t="shared" si="8"/>
        <v>6.6000000000000005</v>
      </c>
      <c r="R24" s="223">
        <v>66</v>
      </c>
      <c r="S24" s="224">
        <v>46</v>
      </c>
      <c r="T24" s="102">
        <f t="shared" si="9"/>
        <v>56.00000000000001</v>
      </c>
      <c r="U24" s="225">
        <f t="shared" si="10"/>
        <v>12.75</v>
      </c>
      <c r="V24" s="234">
        <f t="shared" si="11"/>
        <v>58.50000000000001</v>
      </c>
      <c r="W24" s="227"/>
      <c r="X24" s="222">
        <f t="shared" si="12"/>
        <v>0</v>
      </c>
      <c r="Y24" s="100">
        <f t="shared" si="13"/>
        <v>0</v>
      </c>
      <c r="Z24" s="228"/>
      <c r="AA24" s="229">
        <f t="shared" si="14"/>
        <v>0</v>
      </c>
      <c r="AB24" s="230"/>
      <c r="AC24" s="231">
        <f t="shared" si="15"/>
        <v>0</v>
      </c>
      <c r="AD24" s="217">
        <f t="shared" si="16"/>
        <v>0</v>
      </c>
      <c r="AE24" s="110">
        <f t="shared" si="17"/>
        <v>0</v>
      </c>
      <c r="AF24" s="232">
        <f t="shared" si="18"/>
        <v>0</v>
      </c>
      <c r="AG24" s="233">
        <f t="shared" si="19"/>
        <v>39.75</v>
      </c>
    </row>
    <row r="25" spans="1:33" ht="15">
      <c r="A25" s="158">
        <f t="shared" si="20"/>
        <v>15</v>
      </c>
      <c r="B25" s="77" t="s">
        <v>266</v>
      </c>
      <c r="C25" s="77" t="s">
        <v>267</v>
      </c>
      <c r="D25" s="78"/>
      <c r="E25" s="204">
        <v>34</v>
      </c>
      <c r="F25" s="99">
        <f t="shared" si="0"/>
        <v>68</v>
      </c>
      <c r="G25" s="100">
        <f t="shared" si="1"/>
        <v>6.800000000000001</v>
      </c>
      <c r="H25" s="98">
        <v>34</v>
      </c>
      <c r="I25" s="105">
        <f t="shared" si="21"/>
        <v>68</v>
      </c>
      <c r="J25" s="100">
        <f t="shared" si="3"/>
        <v>6.800000000000001</v>
      </c>
      <c r="K25" s="205">
        <v>34</v>
      </c>
      <c r="L25" s="99">
        <f t="shared" si="4"/>
        <v>68</v>
      </c>
      <c r="M25" s="100">
        <f t="shared" si="5"/>
        <v>6.800000000000001</v>
      </c>
      <c r="N25" s="221">
        <f t="shared" si="6"/>
        <v>68</v>
      </c>
      <c r="O25" s="173">
        <v>39</v>
      </c>
      <c r="P25" s="222">
        <f t="shared" si="7"/>
        <v>78</v>
      </c>
      <c r="Q25" s="100">
        <f t="shared" si="8"/>
        <v>7.800000000000001</v>
      </c>
      <c r="R25" s="223">
        <v>64</v>
      </c>
      <c r="S25" s="224">
        <v>40</v>
      </c>
      <c r="T25" s="102">
        <f t="shared" si="9"/>
        <v>52</v>
      </c>
      <c r="U25" s="225">
        <f t="shared" si="10"/>
        <v>11.5</v>
      </c>
      <c r="V25" s="234">
        <f t="shared" si="11"/>
        <v>58.5</v>
      </c>
      <c r="W25" s="227"/>
      <c r="X25" s="222">
        <f t="shared" si="12"/>
        <v>0</v>
      </c>
      <c r="Y25" s="100">
        <f t="shared" si="13"/>
        <v>0</v>
      </c>
      <c r="Z25" s="228"/>
      <c r="AA25" s="229">
        <f t="shared" si="14"/>
        <v>0</v>
      </c>
      <c r="AB25" s="230"/>
      <c r="AC25" s="231">
        <f t="shared" si="15"/>
        <v>0</v>
      </c>
      <c r="AD25" s="217">
        <f t="shared" si="16"/>
        <v>0</v>
      </c>
      <c r="AE25" s="110">
        <f t="shared" si="17"/>
        <v>0</v>
      </c>
      <c r="AF25" s="232">
        <f t="shared" si="18"/>
        <v>0</v>
      </c>
      <c r="AG25" s="233">
        <f t="shared" si="19"/>
        <v>39.7</v>
      </c>
    </row>
    <row r="26" spans="1:33" ht="15">
      <c r="A26" s="158">
        <f t="shared" si="20"/>
        <v>16</v>
      </c>
      <c r="B26" s="77" t="s">
        <v>268</v>
      </c>
      <c r="C26" s="77" t="s">
        <v>269</v>
      </c>
      <c r="D26" s="78"/>
      <c r="E26" s="204">
        <v>41</v>
      </c>
      <c r="F26" s="99">
        <f t="shared" si="0"/>
        <v>82</v>
      </c>
      <c r="G26" s="100">
        <f t="shared" si="1"/>
        <v>8.2</v>
      </c>
      <c r="H26" s="98">
        <v>35</v>
      </c>
      <c r="I26" s="105">
        <f t="shared" si="21"/>
        <v>70</v>
      </c>
      <c r="J26" s="100">
        <f t="shared" si="3"/>
        <v>7</v>
      </c>
      <c r="K26" s="205">
        <v>40</v>
      </c>
      <c r="L26" s="99">
        <f t="shared" si="4"/>
        <v>80</v>
      </c>
      <c r="M26" s="100">
        <f t="shared" si="5"/>
        <v>8</v>
      </c>
      <c r="N26" s="221">
        <f t="shared" si="6"/>
        <v>78.80000000000001</v>
      </c>
      <c r="O26" s="173">
        <v>42</v>
      </c>
      <c r="P26" s="222">
        <f t="shared" si="7"/>
        <v>84</v>
      </c>
      <c r="Q26" s="100">
        <f t="shared" si="8"/>
        <v>8.4</v>
      </c>
      <c r="R26" s="223">
        <v>63</v>
      </c>
      <c r="S26" s="224">
        <v>33</v>
      </c>
      <c r="T26" s="102">
        <f t="shared" si="9"/>
        <v>48</v>
      </c>
      <c r="U26" s="225">
        <f t="shared" si="10"/>
        <v>10.125</v>
      </c>
      <c r="V26" s="234">
        <f t="shared" si="11"/>
        <v>57</v>
      </c>
      <c r="W26" s="227"/>
      <c r="X26" s="222">
        <f t="shared" si="12"/>
        <v>0</v>
      </c>
      <c r="Y26" s="100">
        <f t="shared" si="13"/>
        <v>0</v>
      </c>
      <c r="Z26" s="228"/>
      <c r="AA26" s="229">
        <f t="shared" si="14"/>
        <v>0</v>
      </c>
      <c r="AB26" s="230"/>
      <c r="AC26" s="231">
        <f t="shared" si="15"/>
        <v>0</v>
      </c>
      <c r="AD26" s="217">
        <f t="shared" si="16"/>
        <v>0</v>
      </c>
      <c r="AE26" s="110">
        <f t="shared" si="17"/>
        <v>0</v>
      </c>
      <c r="AF26" s="232">
        <f t="shared" si="18"/>
        <v>0</v>
      </c>
      <c r="AG26" s="233">
        <f t="shared" si="19"/>
        <v>41.725</v>
      </c>
    </row>
    <row r="27" spans="1:33" ht="15">
      <c r="A27" s="158">
        <f t="shared" si="20"/>
        <v>17</v>
      </c>
      <c r="B27" s="77" t="s">
        <v>270</v>
      </c>
      <c r="C27" s="77" t="s">
        <v>271</v>
      </c>
      <c r="D27" s="78"/>
      <c r="E27" s="204">
        <v>41</v>
      </c>
      <c r="F27" s="99">
        <f t="shared" si="0"/>
        <v>82</v>
      </c>
      <c r="G27" s="100">
        <f t="shared" si="1"/>
        <v>8.2</v>
      </c>
      <c r="H27" s="98">
        <v>23</v>
      </c>
      <c r="I27" s="105">
        <f t="shared" si="21"/>
        <v>46</v>
      </c>
      <c r="J27" s="100">
        <f t="shared" si="3"/>
        <v>4.6000000000000005</v>
      </c>
      <c r="K27" s="205">
        <v>40</v>
      </c>
      <c r="L27" s="99">
        <f t="shared" si="4"/>
        <v>80</v>
      </c>
      <c r="M27" s="100">
        <f t="shared" si="5"/>
        <v>8</v>
      </c>
      <c r="N27" s="221">
        <f t="shared" si="6"/>
        <v>75.2</v>
      </c>
      <c r="O27" s="173">
        <v>23</v>
      </c>
      <c r="P27" s="222">
        <f t="shared" si="7"/>
        <v>46</v>
      </c>
      <c r="Q27" s="100">
        <f t="shared" si="8"/>
        <v>4.6000000000000005</v>
      </c>
      <c r="R27" s="223">
        <v>69</v>
      </c>
      <c r="S27" s="224">
        <v>33</v>
      </c>
      <c r="T27" s="102">
        <f t="shared" si="9"/>
        <v>51</v>
      </c>
      <c r="U27" s="225">
        <f t="shared" si="10"/>
        <v>10.5</v>
      </c>
      <c r="V27" s="234">
        <f t="shared" si="11"/>
        <v>49.75</v>
      </c>
      <c r="W27" s="227"/>
      <c r="X27" s="222">
        <f t="shared" si="12"/>
        <v>0</v>
      </c>
      <c r="Y27" s="100">
        <f t="shared" si="13"/>
        <v>0</v>
      </c>
      <c r="Z27" s="228"/>
      <c r="AA27" s="229">
        <f t="shared" si="14"/>
        <v>0</v>
      </c>
      <c r="AB27" s="230"/>
      <c r="AC27" s="231">
        <f t="shared" si="15"/>
        <v>0</v>
      </c>
      <c r="AD27" s="217">
        <f t="shared" si="16"/>
        <v>0</v>
      </c>
      <c r="AE27" s="110">
        <f t="shared" si="17"/>
        <v>0</v>
      </c>
      <c r="AF27" s="232">
        <f t="shared" si="18"/>
        <v>0</v>
      </c>
      <c r="AG27" s="233">
        <f t="shared" si="19"/>
        <v>35.900000000000006</v>
      </c>
    </row>
    <row r="28" spans="1:33" ht="15">
      <c r="A28" s="158">
        <f t="shared" si="20"/>
        <v>18</v>
      </c>
      <c r="B28" s="77" t="s">
        <v>272</v>
      </c>
      <c r="C28" s="237" t="s">
        <v>273</v>
      </c>
      <c r="D28" s="78"/>
      <c r="E28" s="204">
        <v>40</v>
      </c>
      <c r="F28" s="99">
        <f t="shared" si="0"/>
        <v>80</v>
      </c>
      <c r="G28" s="100">
        <f t="shared" si="1"/>
        <v>8</v>
      </c>
      <c r="H28" s="98">
        <v>32</v>
      </c>
      <c r="I28" s="105">
        <f t="shared" si="21"/>
        <v>64</v>
      </c>
      <c r="J28" s="100">
        <f t="shared" si="3"/>
        <v>6.4</v>
      </c>
      <c r="K28" s="205">
        <v>36</v>
      </c>
      <c r="L28" s="99">
        <f t="shared" si="4"/>
        <v>72</v>
      </c>
      <c r="M28" s="100">
        <f t="shared" si="5"/>
        <v>7.199999999999999</v>
      </c>
      <c r="N28" s="221">
        <f t="shared" si="6"/>
        <v>72</v>
      </c>
      <c r="O28" s="173">
        <v>42</v>
      </c>
      <c r="P28" s="222">
        <f t="shared" si="7"/>
        <v>84</v>
      </c>
      <c r="Q28" s="100">
        <f t="shared" si="8"/>
        <v>8.4</v>
      </c>
      <c r="R28" s="223">
        <v>70</v>
      </c>
      <c r="S28" s="224">
        <v>49</v>
      </c>
      <c r="T28" s="102">
        <f t="shared" si="9"/>
        <v>59.5</v>
      </c>
      <c r="U28" s="225">
        <f t="shared" si="10"/>
        <v>13.5625</v>
      </c>
      <c r="V28" s="234">
        <f t="shared" si="11"/>
        <v>65.625</v>
      </c>
      <c r="W28" s="227"/>
      <c r="X28" s="222">
        <f t="shared" si="12"/>
        <v>0</v>
      </c>
      <c r="Y28" s="100">
        <f t="shared" si="13"/>
        <v>0</v>
      </c>
      <c r="Z28" s="228"/>
      <c r="AA28" s="229">
        <f t="shared" si="14"/>
        <v>0</v>
      </c>
      <c r="AB28" s="230"/>
      <c r="AC28" s="231">
        <f t="shared" si="15"/>
        <v>0</v>
      </c>
      <c r="AD28" s="217">
        <f t="shared" si="16"/>
        <v>0</v>
      </c>
      <c r="AE28" s="110">
        <f t="shared" si="17"/>
        <v>0</v>
      </c>
      <c r="AF28" s="232">
        <f t="shared" si="18"/>
        <v>0</v>
      </c>
      <c r="AG28" s="233">
        <f t="shared" si="19"/>
        <v>43.5625</v>
      </c>
    </row>
    <row r="29" spans="1:33" ht="15">
      <c r="A29" s="158">
        <f t="shared" si="20"/>
        <v>19</v>
      </c>
      <c r="B29" s="77" t="s">
        <v>274</v>
      </c>
      <c r="C29" s="77" t="s">
        <v>275</v>
      </c>
      <c r="D29" s="78"/>
      <c r="E29" s="204">
        <v>23</v>
      </c>
      <c r="F29" s="99">
        <f t="shared" si="0"/>
        <v>46</v>
      </c>
      <c r="G29" s="100">
        <f t="shared" si="1"/>
        <v>4.6000000000000005</v>
      </c>
      <c r="H29" s="98">
        <v>18</v>
      </c>
      <c r="I29" s="105">
        <f t="shared" si="21"/>
        <v>36</v>
      </c>
      <c r="J29" s="100">
        <f t="shared" si="3"/>
        <v>3.5999999999999996</v>
      </c>
      <c r="K29" s="205">
        <v>31</v>
      </c>
      <c r="L29" s="99">
        <f t="shared" si="4"/>
        <v>62</v>
      </c>
      <c r="M29" s="100">
        <f t="shared" si="5"/>
        <v>6.2</v>
      </c>
      <c r="N29" s="221">
        <f t="shared" si="6"/>
        <v>55.7</v>
      </c>
      <c r="O29" s="173">
        <v>12</v>
      </c>
      <c r="P29" s="222">
        <f t="shared" si="7"/>
        <v>24</v>
      </c>
      <c r="Q29" s="100">
        <f t="shared" si="8"/>
        <v>2.4</v>
      </c>
      <c r="R29" s="223">
        <v>60</v>
      </c>
      <c r="S29" s="224">
        <v>37</v>
      </c>
      <c r="T29" s="102">
        <f t="shared" si="9"/>
        <v>48.5</v>
      </c>
      <c r="U29" s="225">
        <f t="shared" si="10"/>
        <v>10.6875</v>
      </c>
      <c r="V29" s="234">
        <f t="shared" si="11"/>
        <v>42.375</v>
      </c>
      <c r="W29" s="227"/>
      <c r="X29" s="222">
        <f t="shared" si="12"/>
        <v>0</v>
      </c>
      <c r="Y29" s="100">
        <f t="shared" si="13"/>
        <v>0</v>
      </c>
      <c r="Z29" s="228"/>
      <c r="AA29" s="229">
        <f t="shared" si="14"/>
        <v>0</v>
      </c>
      <c r="AB29" s="230"/>
      <c r="AC29" s="231">
        <f t="shared" si="15"/>
        <v>0</v>
      </c>
      <c r="AD29" s="217">
        <f t="shared" si="16"/>
        <v>0</v>
      </c>
      <c r="AE29" s="110">
        <f t="shared" si="17"/>
        <v>0</v>
      </c>
      <c r="AF29" s="232">
        <f t="shared" si="18"/>
        <v>0</v>
      </c>
      <c r="AG29" s="233">
        <f t="shared" si="19"/>
        <v>27.487499999999997</v>
      </c>
    </row>
    <row r="30" spans="1:33" ht="15">
      <c r="A30" s="158">
        <f t="shared" si="20"/>
        <v>20</v>
      </c>
      <c r="B30" s="77" t="s">
        <v>190</v>
      </c>
      <c r="C30" s="77" t="s">
        <v>276</v>
      </c>
      <c r="D30" s="78"/>
      <c r="E30" s="204">
        <v>34</v>
      </c>
      <c r="F30" s="99">
        <f t="shared" si="0"/>
        <v>68</v>
      </c>
      <c r="G30" s="100">
        <f t="shared" si="1"/>
        <v>6.800000000000001</v>
      </c>
      <c r="H30" s="98">
        <v>36</v>
      </c>
      <c r="I30" s="105">
        <f t="shared" si="21"/>
        <v>72</v>
      </c>
      <c r="J30" s="100">
        <f t="shared" si="3"/>
        <v>7.199999999999999</v>
      </c>
      <c r="K30" s="205">
        <v>39</v>
      </c>
      <c r="L30" s="99">
        <f t="shared" si="4"/>
        <v>78</v>
      </c>
      <c r="M30" s="100">
        <f t="shared" si="5"/>
        <v>7.800000000000001</v>
      </c>
      <c r="N30" s="221">
        <f t="shared" si="6"/>
        <v>75.60000000000001</v>
      </c>
      <c r="O30" s="173">
        <v>39</v>
      </c>
      <c r="P30" s="222">
        <f t="shared" si="7"/>
        <v>78</v>
      </c>
      <c r="Q30" s="100">
        <f t="shared" si="8"/>
        <v>7.800000000000001</v>
      </c>
      <c r="R30" s="223">
        <v>70</v>
      </c>
      <c r="S30" s="224">
        <v>35</v>
      </c>
      <c r="T30" s="102">
        <f t="shared" si="9"/>
        <v>52.5</v>
      </c>
      <c r="U30" s="225">
        <f t="shared" si="10"/>
        <v>10.9375</v>
      </c>
      <c r="V30" s="234">
        <f t="shared" si="11"/>
        <v>58.875</v>
      </c>
      <c r="W30" s="227"/>
      <c r="X30" s="222">
        <f t="shared" si="12"/>
        <v>0</v>
      </c>
      <c r="Y30" s="100">
        <f t="shared" si="13"/>
        <v>0</v>
      </c>
      <c r="Z30" s="228"/>
      <c r="AA30" s="229">
        <f t="shared" si="14"/>
        <v>0</v>
      </c>
      <c r="AB30" s="230"/>
      <c r="AC30" s="231">
        <f t="shared" si="15"/>
        <v>0</v>
      </c>
      <c r="AD30" s="217">
        <f t="shared" si="16"/>
        <v>0</v>
      </c>
      <c r="AE30" s="110">
        <f t="shared" si="17"/>
        <v>0</v>
      </c>
      <c r="AF30" s="232">
        <f t="shared" si="18"/>
        <v>0</v>
      </c>
      <c r="AG30" s="233">
        <f t="shared" si="19"/>
        <v>40.5375</v>
      </c>
    </row>
    <row r="31" spans="1:33" ht="15">
      <c r="A31" s="158">
        <f t="shared" si="20"/>
        <v>21</v>
      </c>
      <c r="B31" s="77" t="s">
        <v>277</v>
      </c>
      <c r="C31" s="77" t="s">
        <v>278</v>
      </c>
      <c r="D31" s="78"/>
      <c r="E31" s="204">
        <v>27.5</v>
      </c>
      <c r="F31" s="99">
        <f t="shared" si="0"/>
        <v>55.00000000000001</v>
      </c>
      <c r="G31" s="100">
        <f t="shared" si="1"/>
        <v>5.5</v>
      </c>
      <c r="H31" s="98">
        <v>24</v>
      </c>
      <c r="I31" s="105">
        <f t="shared" si="21"/>
        <v>48</v>
      </c>
      <c r="J31" s="100">
        <f t="shared" si="3"/>
        <v>4.8</v>
      </c>
      <c r="K31" s="205">
        <v>34</v>
      </c>
      <c r="L31" s="99">
        <f t="shared" si="4"/>
        <v>68</v>
      </c>
      <c r="M31" s="100">
        <f t="shared" si="5"/>
        <v>6.800000000000001</v>
      </c>
      <c r="N31" s="221">
        <f t="shared" si="6"/>
        <v>63.05</v>
      </c>
      <c r="O31" s="173">
        <v>22</v>
      </c>
      <c r="P31" s="222">
        <f t="shared" si="7"/>
        <v>44</v>
      </c>
      <c r="Q31" s="100">
        <f t="shared" si="8"/>
        <v>4.4</v>
      </c>
      <c r="R31" s="223">
        <v>47</v>
      </c>
      <c r="S31" s="224">
        <v>21</v>
      </c>
      <c r="T31" s="102">
        <f t="shared" si="9"/>
        <v>34</v>
      </c>
      <c r="U31" s="225">
        <f t="shared" si="10"/>
        <v>6.875000000000001</v>
      </c>
      <c r="V31" s="234">
        <f t="shared" si="11"/>
        <v>36.5</v>
      </c>
      <c r="W31" s="227"/>
      <c r="X31" s="222">
        <f t="shared" si="12"/>
        <v>0</v>
      </c>
      <c r="Y31" s="100">
        <f t="shared" si="13"/>
        <v>0</v>
      </c>
      <c r="Z31" s="228"/>
      <c r="AA31" s="229">
        <f t="shared" si="14"/>
        <v>0</v>
      </c>
      <c r="AB31" s="230"/>
      <c r="AC31" s="231">
        <f t="shared" si="15"/>
        <v>0</v>
      </c>
      <c r="AD31" s="217">
        <f t="shared" si="16"/>
        <v>0</v>
      </c>
      <c r="AE31" s="110">
        <f t="shared" si="17"/>
        <v>0</v>
      </c>
      <c r="AF31" s="232">
        <f t="shared" si="18"/>
        <v>0</v>
      </c>
      <c r="AG31" s="233">
        <f t="shared" si="19"/>
        <v>28.375</v>
      </c>
    </row>
    <row r="32" spans="1:33" ht="15">
      <c r="A32" s="158">
        <f t="shared" si="20"/>
        <v>22</v>
      </c>
      <c r="B32" s="77" t="s">
        <v>279</v>
      </c>
      <c r="C32" s="77" t="s">
        <v>280</v>
      </c>
      <c r="D32" s="78"/>
      <c r="E32" s="204">
        <v>31</v>
      </c>
      <c r="F32" s="99">
        <f t="shared" si="0"/>
        <v>62</v>
      </c>
      <c r="G32" s="100">
        <f t="shared" si="1"/>
        <v>6.2</v>
      </c>
      <c r="H32" s="98">
        <v>14</v>
      </c>
      <c r="I32" s="105">
        <f t="shared" si="21"/>
        <v>28.000000000000004</v>
      </c>
      <c r="J32" s="100">
        <f t="shared" si="3"/>
        <v>2.8000000000000003</v>
      </c>
      <c r="K32" s="205">
        <v>31</v>
      </c>
      <c r="L32" s="99">
        <f t="shared" si="4"/>
        <v>62</v>
      </c>
      <c r="M32" s="100">
        <f t="shared" si="5"/>
        <v>6.2</v>
      </c>
      <c r="N32" s="221">
        <f t="shared" si="6"/>
        <v>56.900000000000006</v>
      </c>
      <c r="O32" s="173">
        <v>13</v>
      </c>
      <c r="P32" s="222">
        <f t="shared" si="7"/>
        <v>26</v>
      </c>
      <c r="Q32" s="100">
        <f t="shared" si="8"/>
        <v>2.6</v>
      </c>
      <c r="R32" s="223">
        <v>66</v>
      </c>
      <c r="S32" s="224">
        <v>37</v>
      </c>
      <c r="T32" s="102">
        <f t="shared" si="9"/>
        <v>51.5</v>
      </c>
      <c r="U32" s="225">
        <f t="shared" si="10"/>
        <v>11.0625</v>
      </c>
      <c r="V32" s="234">
        <f t="shared" si="11"/>
        <v>45.125</v>
      </c>
      <c r="W32" s="227"/>
      <c r="X32" s="222">
        <f t="shared" si="12"/>
        <v>0</v>
      </c>
      <c r="Y32" s="100">
        <f t="shared" si="13"/>
        <v>0</v>
      </c>
      <c r="Z32" s="228"/>
      <c r="AA32" s="229">
        <f t="shared" si="14"/>
        <v>0</v>
      </c>
      <c r="AB32" s="230"/>
      <c r="AC32" s="231">
        <f t="shared" si="15"/>
        <v>0</v>
      </c>
      <c r="AD32" s="217">
        <f t="shared" si="16"/>
        <v>0</v>
      </c>
      <c r="AE32" s="110">
        <f t="shared" si="17"/>
        <v>0</v>
      </c>
      <c r="AF32" s="232">
        <f t="shared" si="18"/>
        <v>0</v>
      </c>
      <c r="AG32" s="233">
        <f t="shared" si="19"/>
        <v>28.8625</v>
      </c>
    </row>
    <row r="33" spans="1:33" ht="15">
      <c r="A33" s="158">
        <f t="shared" si="20"/>
        <v>23</v>
      </c>
      <c r="B33" s="164" t="s">
        <v>281</v>
      </c>
      <c r="C33" s="77" t="s">
        <v>282</v>
      </c>
      <c r="D33" s="78"/>
      <c r="E33" s="204">
        <v>29</v>
      </c>
      <c r="F33" s="99">
        <f t="shared" si="0"/>
        <v>57.99999999999999</v>
      </c>
      <c r="G33" s="100">
        <f t="shared" si="1"/>
        <v>5.8</v>
      </c>
      <c r="H33" s="98">
        <v>23</v>
      </c>
      <c r="I33" s="105">
        <f t="shared" si="21"/>
        <v>46</v>
      </c>
      <c r="J33" s="100">
        <f t="shared" si="3"/>
        <v>4.6000000000000005</v>
      </c>
      <c r="K33" s="205">
        <v>35</v>
      </c>
      <c r="L33" s="99">
        <f t="shared" si="4"/>
        <v>70</v>
      </c>
      <c r="M33" s="100">
        <f t="shared" si="5"/>
        <v>7</v>
      </c>
      <c r="N33" s="221">
        <f t="shared" si="6"/>
        <v>64.60000000000001</v>
      </c>
      <c r="O33" s="173">
        <v>21</v>
      </c>
      <c r="P33" s="222">
        <f t="shared" si="7"/>
        <v>42</v>
      </c>
      <c r="Q33" s="100">
        <f t="shared" si="8"/>
        <v>4.2</v>
      </c>
      <c r="R33" s="223">
        <v>50</v>
      </c>
      <c r="S33" s="224">
        <v>35</v>
      </c>
      <c r="T33" s="102">
        <f t="shared" si="9"/>
        <v>42.5</v>
      </c>
      <c r="U33" s="225">
        <f t="shared" si="10"/>
        <v>9.6875</v>
      </c>
      <c r="V33" s="234">
        <f t="shared" si="11"/>
        <v>42.375</v>
      </c>
      <c r="W33" s="227"/>
      <c r="X33" s="222">
        <f t="shared" si="12"/>
        <v>0</v>
      </c>
      <c r="Y33" s="100">
        <f t="shared" si="13"/>
        <v>0</v>
      </c>
      <c r="Z33" s="228"/>
      <c r="AA33" s="229">
        <f t="shared" si="14"/>
        <v>0</v>
      </c>
      <c r="AB33" s="230"/>
      <c r="AC33" s="231">
        <f t="shared" si="15"/>
        <v>0</v>
      </c>
      <c r="AD33" s="217">
        <f t="shared" si="16"/>
        <v>0</v>
      </c>
      <c r="AE33" s="110">
        <f t="shared" si="17"/>
        <v>0</v>
      </c>
      <c r="AF33" s="232">
        <f t="shared" si="18"/>
        <v>0</v>
      </c>
      <c r="AG33" s="233">
        <f t="shared" si="19"/>
        <v>31.287499999999998</v>
      </c>
    </row>
    <row r="34" spans="1:33" ht="15">
      <c r="A34" s="158">
        <f t="shared" si="20"/>
        <v>24</v>
      </c>
      <c r="B34" s="77" t="s">
        <v>283</v>
      </c>
      <c r="C34" s="77" t="s">
        <v>284</v>
      </c>
      <c r="D34" s="78"/>
      <c r="E34" s="204">
        <v>35</v>
      </c>
      <c r="F34" s="99">
        <f t="shared" si="0"/>
        <v>70</v>
      </c>
      <c r="G34" s="100">
        <f t="shared" si="1"/>
        <v>7</v>
      </c>
      <c r="H34" s="98">
        <v>37</v>
      </c>
      <c r="I34" s="105">
        <f t="shared" si="21"/>
        <v>74</v>
      </c>
      <c r="J34" s="100">
        <f t="shared" si="3"/>
        <v>7.4</v>
      </c>
      <c r="K34" s="205">
        <v>40</v>
      </c>
      <c r="L34" s="99">
        <f t="shared" si="4"/>
        <v>80</v>
      </c>
      <c r="M34" s="100">
        <f t="shared" si="5"/>
        <v>8</v>
      </c>
      <c r="N34" s="221">
        <f t="shared" si="6"/>
        <v>77.60000000000001</v>
      </c>
      <c r="O34" s="173">
        <v>28</v>
      </c>
      <c r="P34" s="222">
        <f t="shared" si="7"/>
        <v>56.00000000000001</v>
      </c>
      <c r="Q34" s="100">
        <f t="shared" si="8"/>
        <v>5.6000000000000005</v>
      </c>
      <c r="R34" s="223">
        <v>73</v>
      </c>
      <c r="S34" s="224">
        <v>56</v>
      </c>
      <c r="T34" s="102">
        <f t="shared" si="9"/>
        <v>64.5</v>
      </c>
      <c r="U34" s="225">
        <f t="shared" si="10"/>
        <v>15.0625</v>
      </c>
      <c r="V34" s="234">
        <f t="shared" si="11"/>
        <v>62.375</v>
      </c>
      <c r="W34" s="227"/>
      <c r="X34" s="222">
        <f t="shared" si="12"/>
        <v>0</v>
      </c>
      <c r="Y34" s="100">
        <f t="shared" si="13"/>
        <v>0</v>
      </c>
      <c r="Z34" s="228"/>
      <c r="AA34" s="229">
        <f t="shared" si="14"/>
        <v>0</v>
      </c>
      <c r="AB34" s="230"/>
      <c r="AC34" s="231">
        <f t="shared" si="15"/>
        <v>0</v>
      </c>
      <c r="AD34" s="217">
        <f t="shared" si="16"/>
        <v>0</v>
      </c>
      <c r="AE34" s="110">
        <f t="shared" si="17"/>
        <v>0</v>
      </c>
      <c r="AF34" s="232">
        <f t="shared" si="18"/>
        <v>0</v>
      </c>
      <c r="AG34" s="233">
        <f t="shared" si="19"/>
        <v>43.0625</v>
      </c>
    </row>
    <row r="35" spans="1:33" ht="15">
      <c r="A35" s="158">
        <f t="shared" si="20"/>
        <v>25</v>
      </c>
      <c r="B35" s="77" t="s">
        <v>285</v>
      </c>
      <c r="C35" s="77" t="s">
        <v>286</v>
      </c>
      <c r="D35" s="78"/>
      <c r="E35" s="204">
        <v>32</v>
      </c>
      <c r="F35" s="99">
        <f t="shared" si="0"/>
        <v>64</v>
      </c>
      <c r="G35" s="100">
        <f t="shared" si="1"/>
        <v>6.4</v>
      </c>
      <c r="H35" s="98">
        <v>21</v>
      </c>
      <c r="I35" s="105">
        <f t="shared" si="21"/>
        <v>42</v>
      </c>
      <c r="J35" s="100">
        <f t="shared" si="3"/>
        <v>4.2</v>
      </c>
      <c r="K35" s="205">
        <v>39</v>
      </c>
      <c r="L35" s="99">
        <f t="shared" si="4"/>
        <v>78</v>
      </c>
      <c r="M35" s="100">
        <f t="shared" si="5"/>
        <v>7.800000000000001</v>
      </c>
      <c r="N35" s="221">
        <f t="shared" si="6"/>
        <v>70.5</v>
      </c>
      <c r="O35" s="173">
        <v>42</v>
      </c>
      <c r="P35" s="222">
        <f t="shared" si="7"/>
        <v>84</v>
      </c>
      <c r="Q35" s="100">
        <f t="shared" si="8"/>
        <v>8.4</v>
      </c>
      <c r="R35" s="223">
        <v>63</v>
      </c>
      <c r="S35" s="224">
        <v>33</v>
      </c>
      <c r="T35" s="102">
        <f t="shared" si="9"/>
        <v>48</v>
      </c>
      <c r="U35" s="225">
        <f t="shared" si="10"/>
        <v>10.125</v>
      </c>
      <c r="V35" s="234">
        <f t="shared" si="11"/>
        <v>57</v>
      </c>
      <c r="W35" s="227"/>
      <c r="X35" s="222">
        <f t="shared" si="12"/>
        <v>0</v>
      </c>
      <c r="Y35" s="100">
        <f t="shared" si="13"/>
        <v>0</v>
      </c>
      <c r="Z35" s="228"/>
      <c r="AA35" s="229">
        <f t="shared" si="14"/>
        <v>0</v>
      </c>
      <c r="AB35" s="230"/>
      <c r="AC35" s="231">
        <f t="shared" si="15"/>
        <v>0</v>
      </c>
      <c r="AD35" s="217">
        <f t="shared" si="16"/>
        <v>0</v>
      </c>
      <c r="AE35" s="110">
        <f t="shared" si="17"/>
        <v>0</v>
      </c>
      <c r="AF35" s="232">
        <f t="shared" si="18"/>
        <v>0</v>
      </c>
      <c r="AG35" s="233">
        <f t="shared" si="19"/>
        <v>36.925000000000004</v>
      </c>
    </row>
    <row r="36" spans="1:33" ht="15">
      <c r="A36" s="158">
        <f t="shared" si="20"/>
        <v>26</v>
      </c>
      <c r="B36" s="77" t="s">
        <v>287</v>
      </c>
      <c r="C36" s="77" t="s">
        <v>288</v>
      </c>
      <c r="D36" s="78"/>
      <c r="E36" s="204">
        <v>23</v>
      </c>
      <c r="F36" s="99">
        <f t="shared" si="0"/>
        <v>46</v>
      </c>
      <c r="G36" s="100">
        <f t="shared" si="1"/>
        <v>4.6000000000000005</v>
      </c>
      <c r="H36" s="98">
        <v>44</v>
      </c>
      <c r="I36" s="105">
        <f t="shared" si="21"/>
        <v>88</v>
      </c>
      <c r="J36" s="100">
        <f t="shared" si="3"/>
        <v>8.8</v>
      </c>
      <c r="K36" s="205">
        <v>23</v>
      </c>
      <c r="L36" s="99">
        <f t="shared" si="4"/>
        <v>46</v>
      </c>
      <c r="M36" s="100">
        <f t="shared" si="5"/>
        <v>4.6000000000000005</v>
      </c>
      <c r="N36" s="221">
        <f t="shared" si="6"/>
        <v>52.3</v>
      </c>
      <c r="O36" s="173">
        <v>17</v>
      </c>
      <c r="P36" s="222">
        <f t="shared" si="7"/>
        <v>34</v>
      </c>
      <c r="Q36" s="100">
        <f t="shared" si="8"/>
        <v>3.4000000000000004</v>
      </c>
      <c r="R36" s="223">
        <v>41</v>
      </c>
      <c r="S36" s="224">
        <v>16</v>
      </c>
      <c r="T36" s="102">
        <f t="shared" si="9"/>
        <v>28.499999999999996</v>
      </c>
      <c r="U36" s="225">
        <f t="shared" si="10"/>
        <v>5.5625</v>
      </c>
      <c r="V36" s="234">
        <f t="shared" si="11"/>
        <v>29.874999999999996</v>
      </c>
      <c r="W36" s="227"/>
      <c r="X36" s="222">
        <f t="shared" si="12"/>
        <v>0</v>
      </c>
      <c r="Y36" s="100">
        <f t="shared" si="13"/>
        <v>0</v>
      </c>
      <c r="Z36" s="228"/>
      <c r="AA36" s="229">
        <f t="shared" si="14"/>
        <v>0</v>
      </c>
      <c r="AB36" s="230"/>
      <c r="AC36" s="238">
        <f t="shared" si="15"/>
        <v>0</v>
      </c>
      <c r="AD36" s="217">
        <f t="shared" si="16"/>
        <v>0</v>
      </c>
      <c r="AE36" s="110">
        <f t="shared" si="17"/>
        <v>0</v>
      </c>
      <c r="AF36" s="232">
        <f t="shared" si="18"/>
        <v>0</v>
      </c>
      <c r="AG36" s="233">
        <f t="shared" si="19"/>
        <v>26.962500000000006</v>
      </c>
    </row>
    <row r="37" spans="1:33" ht="15">
      <c r="A37" s="158">
        <f t="shared" si="20"/>
        <v>27</v>
      </c>
      <c r="B37" s="77" t="s">
        <v>289</v>
      </c>
      <c r="C37" s="77" t="s">
        <v>290</v>
      </c>
      <c r="D37" s="78"/>
      <c r="E37" s="204">
        <v>28</v>
      </c>
      <c r="F37" s="99">
        <f t="shared" si="0"/>
        <v>56.00000000000001</v>
      </c>
      <c r="G37" s="100">
        <f t="shared" si="1"/>
        <v>5.6000000000000005</v>
      </c>
      <c r="H37" s="98">
        <v>15</v>
      </c>
      <c r="I37" s="105">
        <f t="shared" si="21"/>
        <v>30</v>
      </c>
      <c r="J37" s="100">
        <f t="shared" si="3"/>
        <v>3</v>
      </c>
      <c r="K37" s="205">
        <v>20</v>
      </c>
      <c r="L37" s="99">
        <f t="shared" si="4"/>
        <v>40</v>
      </c>
      <c r="M37" s="100">
        <f t="shared" si="5"/>
        <v>4</v>
      </c>
      <c r="N37" s="221">
        <f t="shared" si="6"/>
        <v>40.900000000000006</v>
      </c>
      <c r="O37" s="173">
        <v>31</v>
      </c>
      <c r="P37" s="222">
        <f t="shared" si="7"/>
        <v>62</v>
      </c>
      <c r="Q37" s="100">
        <f t="shared" si="8"/>
        <v>6.2</v>
      </c>
      <c r="R37" s="223">
        <v>53</v>
      </c>
      <c r="S37" s="224">
        <v>32</v>
      </c>
      <c r="T37" s="102">
        <f t="shared" si="9"/>
        <v>42.5</v>
      </c>
      <c r="U37" s="225">
        <f t="shared" si="10"/>
        <v>9.3125</v>
      </c>
      <c r="V37" s="234">
        <f t="shared" si="11"/>
        <v>47.375</v>
      </c>
      <c r="W37" s="227"/>
      <c r="X37" s="222">
        <f t="shared" si="12"/>
        <v>0</v>
      </c>
      <c r="Y37" s="100">
        <f t="shared" si="13"/>
        <v>0</v>
      </c>
      <c r="Z37" s="228"/>
      <c r="AA37" s="239">
        <f t="shared" si="14"/>
        <v>0</v>
      </c>
      <c r="AB37" s="240"/>
      <c r="AC37" s="241">
        <f t="shared" si="15"/>
        <v>0</v>
      </c>
      <c r="AD37" s="217">
        <f t="shared" si="16"/>
        <v>0</v>
      </c>
      <c r="AE37" s="110">
        <f t="shared" si="17"/>
        <v>0</v>
      </c>
      <c r="AF37" s="232">
        <f t="shared" si="18"/>
        <v>0</v>
      </c>
      <c r="AG37" s="233">
        <f t="shared" si="19"/>
        <v>28.1125</v>
      </c>
    </row>
    <row r="38" spans="1:33" ht="15">
      <c r="A38" s="158">
        <f t="shared" si="20"/>
        <v>28</v>
      </c>
      <c r="B38" s="77" t="s">
        <v>291</v>
      </c>
      <c r="C38" s="77" t="s">
        <v>292</v>
      </c>
      <c r="D38" s="78"/>
      <c r="E38" s="204">
        <v>37.5</v>
      </c>
      <c r="F38" s="99">
        <f t="shared" si="0"/>
        <v>75</v>
      </c>
      <c r="G38" s="100">
        <f t="shared" si="1"/>
        <v>7.5</v>
      </c>
      <c r="H38" s="98">
        <v>46</v>
      </c>
      <c r="I38" s="105">
        <f t="shared" si="21"/>
        <v>92</v>
      </c>
      <c r="J38" s="100">
        <f t="shared" si="3"/>
        <v>9.200000000000001</v>
      </c>
      <c r="K38" s="205">
        <v>36</v>
      </c>
      <c r="L38" s="99">
        <f t="shared" si="4"/>
        <v>72</v>
      </c>
      <c r="M38" s="100">
        <f t="shared" si="5"/>
        <v>7.199999999999999</v>
      </c>
      <c r="N38" s="221">
        <f t="shared" si="6"/>
        <v>75.45</v>
      </c>
      <c r="O38" s="173">
        <v>33</v>
      </c>
      <c r="P38" s="222">
        <f t="shared" si="7"/>
        <v>66</v>
      </c>
      <c r="Q38" s="100">
        <f t="shared" si="8"/>
        <v>6.6000000000000005</v>
      </c>
      <c r="R38" s="223">
        <v>64</v>
      </c>
      <c r="S38" s="224">
        <v>37</v>
      </c>
      <c r="T38" s="102">
        <f t="shared" si="9"/>
        <v>50.5</v>
      </c>
      <c r="U38" s="225">
        <f t="shared" si="10"/>
        <v>10.9375</v>
      </c>
      <c r="V38" s="234">
        <f t="shared" si="11"/>
        <v>54.375</v>
      </c>
      <c r="W38" s="227"/>
      <c r="X38" s="222">
        <f t="shared" si="12"/>
        <v>0</v>
      </c>
      <c r="Y38" s="100">
        <f t="shared" si="13"/>
        <v>0</v>
      </c>
      <c r="Z38" s="228"/>
      <c r="AA38" s="239">
        <f t="shared" si="14"/>
        <v>0</v>
      </c>
      <c r="AB38" s="242"/>
      <c r="AC38" s="231">
        <f t="shared" si="15"/>
        <v>0</v>
      </c>
      <c r="AD38" s="217">
        <f t="shared" si="16"/>
        <v>0</v>
      </c>
      <c r="AE38" s="110">
        <f t="shared" si="17"/>
        <v>0</v>
      </c>
      <c r="AF38" s="232">
        <f t="shared" si="18"/>
        <v>0</v>
      </c>
      <c r="AG38" s="233">
        <f t="shared" si="19"/>
        <v>41.4375</v>
      </c>
    </row>
    <row r="39" spans="1:33" ht="15">
      <c r="A39" s="158">
        <f t="shared" si="20"/>
        <v>29</v>
      </c>
      <c r="B39" s="77" t="s">
        <v>293</v>
      </c>
      <c r="C39" s="77" t="s">
        <v>294</v>
      </c>
      <c r="D39" s="78"/>
      <c r="E39" s="204">
        <v>32</v>
      </c>
      <c r="F39" s="99">
        <f t="shared" si="0"/>
        <v>64</v>
      </c>
      <c r="G39" s="100">
        <f t="shared" si="1"/>
        <v>6.4</v>
      </c>
      <c r="H39" s="98">
        <v>34</v>
      </c>
      <c r="I39" s="105">
        <f t="shared" si="21"/>
        <v>68</v>
      </c>
      <c r="J39" s="100">
        <f t="shared" si="3"/>
        <v>6.800000000000001</v>
      </c>
      <c r="K39" s="205">
        <v>32</v>
      </c>
      <c r="L39" s="99">
        <f t="shared" si="4"/>
        <v>64</v>
      </c>
      <c r="M39" s="100">
        <f t="shared" si="5"/>
        <v>6.4</v>
      </c>
      <c r="N39" s="221">
        <f t="shared" si="6"/>
        <v>64.6</v>
      </c>
      <c r="O39" s="173">
        <v>36</v>
      </c>
      <c r="P39" s="222">
        <f t="shared" si="7"/>
        <v>72</v>
      </c>
      <c r="Q39" s="100">
        <f t="shared" si="8"/>
        <v>7.199999999999999</v>
      </c>
      <c r="R39" s="223">
        <v>59</v>
      </c>
      <c r="S39" s="224">
        <v>29</v>
      </c>
      <c r="T39" s="102">
        <f t="shared" si="9"/>
        <v>44</v>
      </c>
      <c r="U39" s="225">
        <f t="shared" si="10"/>
        <v>9.125</v>
      </c>
      <c r="V39" s="234">
        <f t="shared" si="11"/>
        <v>51</v>
      </c>
      <c r="W39" s="227"/>
      <c r="X39" s="222">
        <f t="shared" si="12"/>
        <v>0</v>
      </c>
      <c r="Y39" s="100">
        <f t="shared" si="13"/>
        <v>0</v>
      </c>
      <c r="Z39" s="228"/>
      <c r="AA39" s="239">
        <f t="shared" si="14"/>
        <v>0</v>
      </c>
      <c r="AB39" s="242"/>
      <c r="AC39" s="231">
        <f t="shared" si="15"/>
        <v>0</v>
      </c>
      <c r="AD39" s="217">
        <f t="shared" si="16"/>
        <v>0</v>
      </c>
      <c r="AE39" s="110">
        <f t="shared" si="17"/>
        <v>0</v>
      </c>
      <c r="AF39" s="232">
        <f t="shared" si="18"/>
        <v>0</v>
      </c>
      <c r="AG39" s="233">
        <f t="shared" si="19"/>
        <v>35.925</v>
      </c>
    </row>
    <row r="40" spans="1:33" ht="15.75">
      <c r="A40" s="158">
        <f t="shared" si="20"/>
        <v>30</v>
      </c>
      <c r="B40" s="77" t="s">
        <v>295</v>
      </c>
      <c r="C40" s="77" t="s">
        <v>296</v>
      </c>
      <c r="D40" s="78"/>
      <c r="E40" s="204">
        <v>33</v>
      </c>
      <c r="F40" s="99">
        <f t="shared" si="0"/>
        <v>66</v>
      </c>
      <c r="G40" s="100">
        <f t="shared" si="1"/>
        <v>6.6000000000000005</v>
      </c>
      <c r="H40" s="98">
        <v>16</v>
      </c>
      <c r="I40" s="105">
        <f t="shared" si="21"/>
        <v>32</v>
      </c>
      <c r="J40" s="100">
        <f t="shared" si="3"/>
        <v>3.2</v>
      </c>
      <c r="K40" s="205">
        <v>23</v>
      </c>
      <c r="L40" s="99">
        <f t="shared" si="4"/>
        <v>46</v>
      </c>
      <c r="M40" s="100">
        <f t="shared" si="5"/>
        <v>4.6000000000000005</v>
      </c>
      <c r="N40" s="221">
        <f t="shared" si="6"/>
        <v>46.900000000000006</v>
      </c>
      <c r="O40" s="173">
        <v>21</v>
      </c>
      <c r="P40" s="222">
        <f t="shared" si="7"/>
        <v>42</v>
      </c>
      <c r="Q40" s="100">
        <f t="shared" si="8"/>
        <v>4.2</v>
      </c>
      <c r="R40" s="223">
        <v>39</v>
      </c>
      <c r="S40" s="224">
        <v>26</v>
      </c>
      <c r="T40" s="102">
        <f t="shared" si="9"/>
        <v>32.5</v>
      </c>
      <c r="U40" s="225">
        <f t="shared" si="10"/>
        <v>7.3125</v>
      </c>
      <c r="V40" s="234">
        <f t="shared" si="11"/>
        <v>34.875</v>
      </c>
      <c r="W40" s="227"/>
      <c r="X40" s="222">
        <f t="shared" si="12"/>
        <v>0</v>
      </c>
      <c r="Y40" s="100">
        <f t="shared" si="13"/>
        <v>0</v>
      </c>
      <c r="Z40" s="228"/>
      <c r="AA40" s="239">
        <f t="shared" si="14"/>
        <v>0</v>
      </c>
      <c r="AB40" s="242"/>
      <c r="AC40" s="231">
        <f t="shared" si="15"/>
        <v>0</v>
      </c>
      <c r="AD40" s="217">
        <f t="shared" si="16"/>
        <v>0</v>
      </c>
      <c r="AE40" s="110">
        <f t="shared" si="17"/>
        <v>0</v>
      </c>
      <c r="AF40" s="232">
        <f t="shared" si="18"/>
        <v>0</v>
      </c>
      <c r="AG40" s="233">
        <f t="shared" si="19"/>
        <v>25.9125</v>
      </c>
    </row>
    <row r="41" spans="1:33" ht="15.75">
      <c r="A41" s="158">
        <f t="shared" si="20"/>
        <v>31</v>
      </c>
      <c r="B41" s="77" t="s">
        <v>297</v>
      </c>
      <c r="C41" s="77" t="s">
        <v>298</v>
      </c>
      <c r="D41" s="78"/>
      <c r="E41" s="204">
        <v>29</v>
      </c>
      <c r="F41" s="99">
        <f t="shared" si="0"/>
        <v>57.99999999999999</v>
      </c>
      <c r="G41" s="100">
        <f t="shared" si="1"/>
        <v>5.8</v>
      </c>
      <c r="H41" s="98">
        <v>39</v>
      </c>
      <c r="I41" s="105">
        <f t="shared" si="21"/>
        <v>78</v>
      </c>
      <c r="J41" s="100">
        <f t="shared" si="3"/>
        <v>7.800000000000001</v>
      </c>
      <c r="K41" s="205">
        <v>18</v>
      </c>
      <c r="L41" s="99">
        <f t="shared" si="4"/>
        <v>36</v>
      </c>
      <c r="M41" s="100">
        <f t="shared" si="5"/>
        <v>3.5999999999999996</v>
      </c>
      <c r="N41" s="221">
        <f t="shared" si="6"/>
        <v>45.6</v>
      </c>
      <c r="O41" s="173">
        <v>36</v>
      </c>
      <c r="P41" s="222">
        <f t="shared" si="7"/>
        <v>72</v>
      </c>
      <c r="Q41" s="100">
        <f t="shared" si="8"/>
        <v>7.199999999999999</v>
      </c>
      <c r="R41" s="223">
        <v>54</v>
      </c>
      <c r="S41" s="224">
        <v>24</v>
      </c>
      <c r="T41" s="102">
        <f t="shared" si="9"/>
        <v>39</v>
      </c>
      <c r="U41" s="225">
        <f t="shared" si="10"/>
        <v>7.875</v>
      </c>
      <c r="V41" s="234">
        <f t="shared" si="11"/>
        <v>47.25</v>
      </c>
      <c r="W41" s="227"/>
      <c r="X41" s="222">
        <f t="shared" si="12"/>
        <v>0</v>
      </c>
      <c r="Y41" s="100">
        <f t="shared" si="13"/>
        <v>0</v>
      </c>
      <c r="Z41" s="228"/>
      <c r="AA41" s="239">
        <f t="shared" si="14"/>
        <v>0</v>
      </c>
      <c r="AB41" s="242"/>
      <c r="AC41" s="231">
        <f t="shared" si="15"/>
        <v>0</v>
      </c>
      <c r="AD41" s="217">
        <f t="shared" si="16"/>
        <v>0</v>
      </c>
      <c r="AE41" s="110">
        <f t="shared" si="17"/>
        <v>0</v>
      </c>
      <c r="AF41" s="232">
        <f t="shared" si="18"/>
        <v>0</v>
      </c>
      <c r="AG41" s="233">
        <f t="shared" si="19"/>
        <v>32.275000000000006</v>
      </c>
    </row>
    <row r="42" spans="1:33" ht="15.75">
      <c r="A42" s="158">
        <f t="shared" si="20"/>
        <v>32</v>
      </c>
      <c r="B42" s="77" t="s">
        <v>299</v>
      </c>
      <c r="C42" s="77" t="s">
        <v>300</v>
      </c>
      <c r="D42" s="78"/>
      <c r="E42" s="204">
        <v>32</v>
      </c>
      <c r="F42" s="99">
        <f t="shared" si="0"/>
        <v>64</v>
      </c>
      <c r="G42" s="100">
        <f t="shared" si="1"/>
        <v>6.4</v>
      </c>
      <c r="H42" s="98">
        <v>26</v>
      </c>
      <c r="I42" s="105">
        <f t="shared" si="21"/>
        <v>52</v>
      </c>
      <c r="J42" s="100">
        <f t="shared" si="3"/>
        <v>5.2</v>
      </c>
      <c r="K42" s="205">
        <v>21</v>
      </c>
      <c r="L42" s="99">
        <f t="shared" si="4"/>
        <v>42</v>
      </c>
      <c r="M42" s="100">
        <f t="shared" si="5"/>
        <v>4.2</v>
      </c>
      <c r="N42" s="221">
        <f t="shared" si="6"/>
        <v>46.8</v>
      </c>
      <c r="O42" s="173">
        <v>26</v>
      </c>
      <c r="P42" s="222">
        <f t="shared" si="7"/>
        <v>52</v>
      </c>
      <c r="Q42" s="100">
        <f t="shared" si="8"/>
        <v>5.2</v>
      </c>
      <c r="R42" s="223">
        <v>48</v>
      </c>
      <c r="S42" s="224">
        <v>25</v>
      </c>
      <c r="T42" s="102">
        <f t="shared" si="9"/>
        <v>36.5</v>
      </c>
      <c r="U42" s="225">
        <f t="shared" si="10"/>
        <v>7.6875</v>
      </c>
      <c r="V42" s="234">
        <f t="shared" si="11"/>
        <v>40.375</v>
      </c>
      <c r="W42" s="227"/>
      <c r="X42" s="222">
        <f t="shared" si="12"/>
        <v>0</v>
      </c>
      <c r="Y42" s="100">
        <f t="shared" si="13"/>
        <v>0</v>
      </c>
      <c r="Z42" s="228"/>
      <c r="AA42" s="239">
        <f t="shared" si="14"/>
        <v>0</v>
      </c>
      <c r="AB42" s="242"/>
      <c r="AC42" s="231">
        <f t="shared" si="15"/>
        <v>0</v>
      </c>
      <c r="AD42" s="217">
        <f t="shared" si="16"/>
        <v>0</v>
      </c>
      <c r="AE42" s="110">
        <f t="shared" si="17"/>
        <v>0</v>
      </c>
      <c r="AF42" s="232">
        <f t="shared" si="18"/>
        <v>0</v>
      </c>
      <c r="AG42" s="233">
        <f t="shared" si="19"/>
        <v>28.6875</v>
      </c>
    </row>
    <row r="43" spans="1:33" ht="12.75">
      <c r="A43" s="166"/>
      <c r="B43" s="153"/>
      <c r="C43" s="153"/>
      <c r="D43" s="167"/>
      <c r="E43" s="15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>
        <f>SUM(R11:R42)</f>
        <v>1751</v>
      </c>
      <c r="S43" s="153">
        <f>SUM(S11:S42)</f>
        <v>1036</v>
      </c>
      <c r="T43" s="153"/>
      <c r="U43" s="153"/>
      <c r="V43" s="153"/>
      <c r="W43" s="153"/>
      <c r="X43" s="243"/>
      <c r="Y43" s="244"/>
      <c r="Z43" s="244"/>
      <c r="AA43" s="244"/>
      <c r="AB43" s="244"/>
      <c r="AC43" s="244"/>
      <c r="AD43" s="244"/>
      <c r="AE43" s="244"/>
      <c r="AF43" s="244"/>
      <c r="AG43" s="153"/>
    </row>
    <row r="44" spans="1:33" ht="22.5">
      <c r="A44" s="245"/>
      <c r="B44" s="246" t="s">
        <v>74</v>
      </c>
      <c r="C44" s="246"/>
      <c r="D44" s="247"/>
      <c r="E44" s="248"/>
      <c r="F44" s="249" t="s">
        <v>301</v>
      </c>
      <c r="G44" s="250"/>
      <c r="H44" s="250"/>
      <c r="I44" s="249" t="s">
        <v>302</v>
      </c>
      <c r="J44" s="250"/>
      <c r="K44" s="250"/>
      <c r="L44" s="251" t="s">
        <v>303</v>
      </c>
      <c r="M44" s="252"/>
      <c r="N44" s="253" t="s">
        <v>304</v>
      </c>
      <c r="O44" s="254"/>
      <c r="P44" s="249" t="s">
        <v>305</v>
      </c>
      <c r="Q44" s="254"/>
      <c r="R44" s="250">
        <f>R43/32</f>
        <v>54.71875</v>
      </c>
      <c r="S44" s="255">
        <f>S43/32</f>
        <v>32.375</v>
      </c>
      <c r="T44" s="249" t="s">
        <v>306</v>
      </c>
      <c r="U44" s="254"/>
      <c r="V44" s="253" t="s">
        <v>307</v>
      </c>
      <c r="W44" s="254"/>
      <c r="X44" s="256" t="s">
        <v>308</v>
      </c>
      <c r="Y44" s="254"/>
      <c r="Z44" s="250"/>
      <c r="AA44" s="249" t="s">
        <v>309</v>
      </c>
      <c r="AB44" s="254"/>
      <c r="AC44" s="257" t="s">
        <v>310</v>
      </c>
      <c r="AD44" s="249" t="s">
        <v>306</v>
      </c>
      <c r="AE44" s="254"/>
      <c r="AF44" s="252"/>
      <c r="AG44" s="253" t="s">
        <v>311</v>
      </c>
    </row>
    <row r="45" spans="1:33" ht="15">
      <c r="A45" s="166"/>
      <c r="B45" s="246"/>
      <c r="C45" s="246"/>
      <c r="D45" s="126"/>
      <c r="E45" s="152"/>
      <c r="F45" s="127">
        <f>AVERAGE(F11:F42)</f>
        <v>59.9375</v>
      </c>
      <c r="G45" s="128"/>
      <c r="H45" s="128"/>
      <c r="I45" s="127">
        <f>AVERAGE(I11:I42)</f>
        <v>52.75</v>
      </c>
      <c r="J45" s="128"/>
      <c r="K45" s="129"/>
      <c r="L45" s="258">
        <f>AVERAGE(L11:L42)</f>
        <v>63.6875</v>
      </c>
      <c r="M45" s="259"/>
      <c r="N45" s="260">
        <f>AVERAGE(N11:N42)</f>
        <v>61.484375</v>
      </c>
      <c r="O45" s="254"/>
      <c r="P45" s="127">
        <f>AVERAGE(P11:P42)</f>
        <v>53</v>
      </c>
      <c r="Q45" s="254"/>
      <c r="R45" s="128"/>
      <c r="S45" s="129"/>
      <c r="T45" s="127">
        <f>AVERAGE(T11:T42)</f>
        <v>43.546875</v>
      </c>
      <c r="U45" s="254"/>
      <c r="V45" s="127">
        <f>AVERAGE(V11:V42)</f>
        <v>45.91015625</v>
      </c>
      <c r="W45" s="254"/>
      <c r="X45" s="127">
        <f>AVERAGE(X11:X42)</f>
        <v>0</v>
      </c>
      <c r="Y45" s="254"/>
      <c r="Z45" s="128"/>
      <c r="AA45" s="127" t="e">
        <f>AVERAGE(AB11:AB42)</f>
        <v>#DIV/0!</v>
      </c>
      <c r="AB45" s="254"/>
      <c r="AC45" s="258">
        <f>AVERAGE(AC11:AC42)</f>
        <v>0</v>
      </c>
      <c r="AD45" s="127">
        <f>AVERAGE(AD11:AD42)</f>
        <v>0</v>
      </c>
      <c r="AE45" s="254"/>
      <c r="AF45" s="259"/>
      <c r="AG45" s="260">
        <f>AVERAGE(AG11:AG42)</f>
        <v>32.42773437499999</v>
      </c>
    </row>
    <row r="46" spans="1:33" ht="22.5">
      <c r="A46" s="166"/>
      <c r="B46" s="246"/>
      <c r="C46" s="246"/>
      <c r="D46" s="131"/>
      <c r="E46" s="152"/>
      <c r="F46" s="132">
        <f>F45/F10</f>
        <v>0.599375</v>
      </c>
      <c r="G46" s="133"/>
      <c r="H46" s="133"/>
      <c r="I46" s="132">
        <f>I45/I10</f>
        <v>0.5275</v>
      </c>
      <c r="J46" s="133"/>
      <c r="K46" s="134"/>
      <c r="L46" s="261">
        <f>L45/F10</f>
        <v>0.636875</v>
      </c>
      <c r="M46" s="262"/>
      <c r="N46" s="263" t="e">
        <f>N45/N10</f>
        <v>#VALUE!</v>
      </c>
      <c r="O46" s="254"/>
      <c r="P46" s="136">
        <f>P45/P10</f>
        <v>0.53</v>
      </c>
      <c r="Q46" s="254"/>
      <c r="R46" s="137"/>
      <c r="S46" s="134"/>
      <c r="T46" s="249" t="s">
        <v>306</v>
      </c>
      <c r="U46" s="254"/>
      <c r="V46" s="253" t="s">
        <v>307</v>
      </c>
      <c r="W46" s="254"/>
      <c r="X46" s="132">
        <f>X45/X10</f>
        <v>0</v>
      </c>
      <c r="Y46" s="254"/>
      <c r="Z46" s="133"/>
      <c r="AA46" s="132" t="e">
        <f>AA45/AB10</f>
        <v>#DIV/0!</v>
      </c>
      <c r="AB46" s="254"/>
      <c r="AC46" s="261">
        <f>AC45/AC10</f>
        <v>0</v>
      </c>
      <c r="AD46" s="132">
        <f>AD45/AD10</f>
        <v>0</v>
      </c>
      <c r="AE46" s="254"/>
      <c r="AF46" s="262"/>
      <c r="AG46" s="264">
        <f>AG45/F10</f>
        <v>0.32427734374999995</v>
      </c>
    </row>
    <row r="47" spans="1:33" ht="12.75">
      <c r="A47" s="166"/>
      <c r="B47" s="153"/>
      <c r="C47" s="153"/>
      <c r="D47" s="167"/>
      <c r="E47" s="152"/>
      <c r="F47" s="138"/>
      <c r="G47" s="138"/>
      <c r="H47" s="138"/>
      <c r="I47" s="138"/>
      <c r="J47" s="138"/>
      <c r="K47" s="153"/>
      <c r="L47" s="138"/>
      <c r="M47" s="138"/>
      <c r="N47" s="138"/>
      <c r="O47" s="153"/>
      <c r="P47" s="153"/>
      <c r="Q47" s="153"/>
      <c r="R47" s="153"/>
      <c r="S47" s="153"/>
      <c r="T47" s="153"/>
      <c r="U47" s="138"/>
      <c r="V47" s="153"/>
      <c r="W47" s="138"/>
      <c r="X47" s="171"/>
      <c r="Y47" s="138"/>
      <c r="Z47" s="138"/>
      <c r="AA47" s="138"/>
      <c r="AB47" s="138"/>
      <c r="AC47" s="171"/>
      <c r="AD47" s="138"/>
      <c r="AE47" s="138"/>
      <c r="AF47" s="138"/>
      <c r="AG47" s="153"/>
    </row>
    <row r="48" spans="1:33" ht="12.75">
      <c r="A48" s="166"/>
      <c r="B48" s="197" t="s">
        <v>88</v>
      </c>
      <c r="C48" s="197"/>
      <c r="D48" s="144"/>
      <c r="E48" s="152"/>
      <c r="F48" s="139">
        <f>COUNTIF(F11:F42,"&gt;=40")</f>
        <v>30</v>
      </c>
      <c r="G48" s="138"/>
      <c r="H48" s="138"/>
      <c r="I48" s="139">
        <f>COUNTIF(I11:I42,"&gt;=40")</f>
        <v>25</v>
      </c>
      <c r="J48" s="138"/>
      <c r="K48" s="153"/>
      <c r="L48" s="139">
        <f>COUNTIF(L11:L42,"&gt;=40")</f>
        <v>30</v>
      </c>
      <c r="M48" s="139"/>
      <c r="N48" s="170">
        <f>COUNTIF(N11:N42,"&gt;=40")</f>
        <v>30</v>
      </c>
      <c r="O48" s="254"/>
      <c r="P48" s="139">
        <f>COUNTIF(Q11:Q42,"&gt;=40")</f>
        <v>0</v>
      </c>
      <c r="Q48" s="254"/>
      <c r="R48" s="138"/>
      <c r="S48" s="153"/>
      <c r="T48" s="139">
        <f>COUNTIF(T11:T42,"&gt;=40")</f>
        <v>20</v>
      </c>
      <c r="U48" s="254"/>
      <c r="V48" s="139">
        <f>COUNTIF(V11:V42,"&gt;=40")</f>
        <v>22</v>
      </c>
      <c r="W48" s="254"/>
      <c r="X48" s="142">
        <f>COUNTIF(X11:X42,"&gt;=40")</f>
        <v>0</v>
      </c>
      <c r="Y48" s="254"/>
      <c r="Z48" s="138"/>
      <c r="AA48" s="139">
        <f>COUNTIF(AA11:AA42,"&gt;=40")</f>
        <v>0</v>
      </c>
      <c r="AB48" s="254"/>
      <c r="AC48" s="139">
        <f>COUNTIF(AC11:AC42,"&gt;=40")</f>
        <v>0</v>
      </c>
      <c r="AD48" s="139">
        <f>COUNTIF(AD11:AD42,"&gt;=40")</f>
        <v>0</v>
      </c>
      <c r="AE48" s="254"/>
      <c r="AF48" s="139"/>
      <c r="AG48" s="170">
        <f>COUNTIF(AG11:AG42,"&gt;=40")</f>
        <v>5</v>
      </c>
    </row>
    <row r="49" spans="1:33" ht="12.75">
      <c r="A49" s="166"/>
      <c r="B49" s="197" t="s">
        <v>89</v>
      </c>
      <c r="C49" s="197"/>
      <c r="D49" s="144"/>
      <c r="E49" s="152"/>
      <c r="F49" s="139">
        <f>COUNTIF(F11:F42,"&gt;=30")</f>
        <v>32</v>
      </c>
      <c r="G49" s="138"/>
      <c r="H49" s="138"/>
      <c r="I49" s="139">
        <f>COUNTIF(I11:I42,"&gt;=30")</f>
        <v>28</v>
      </c>
      <c r="J49" s="138"/>
      <c r="K49" s="153"/>
      <c r="L49" s="139">
        <f>COUNTIF(L11:L42,"&gt;=30")</f>
        <v>31</v>
      </c>
      <c r="M49" s="139"/>
      <c r="N49" s="170">
        <f>COUNTIF(N11:N42,"&gt;=30")</f>
        <v>31</v>
      </c>
      <c r="O49" s="254"/>
      <c r="P49" s="139">
        <f>COUNTIF(P11:P42,"&gt;=30")</f>
        <v>28</v>
      </c>
      <c r="Q49" s="254"/>
      <c r="R49" s="138"/>
      <c r="S49" s="153"/>
      <c r="T49" s="139">
        <f>COUNTIF(T11:T42,"&gt;=30")</f>
        <v>28</v>
      </c>
      <c r="U49" s="254"/>
      <c r="V49" s="139">
        <f>COUNTIF(V11:V42,"&gt;=30")</f>
        <v>30</v>
      </c>
      <c r="W49" s="254"/>
      <c r="X49" s="139">
        <f>COUNTIF(X11:X42,"&gt;=30")</f>
        <v>0</v>
      </c>
      <c r="Y49" s="254"/>
      <c r="Z49" s="138"/>
      <c r="AA49" s="139">
        <f>COUNTIF(AA11:AA42,"&gt;=30")</f>
        <v>0</v>
      </c>
      <c r="AB49" s="254"/>
      <c r="AC49" s="139">
        <f>COUNTIF(AC11:AC42,"&gt;=30")</f>
        <v>0</v>
      </c>
      <c r="AD49" s="139">
        <f>COUNTIF(AD11:AD42,"&gt;=30")</f>
        <v>0</v>
      </c>
      <c r="AE49" s="254"/>
      <c r="AF49" s="139"/>
      <c r="AG49" s="170">
        <f>COUNTIF(AG11:AG42,"&gt;=30")</f>
        <v>18</v>
      </c>
    </row>
    <row r="50" spans="1:33" ht="12.75">
      <c r="A50" s="166"/>
      <c r="B50" s="197" t="s">
        <v>90</v>
      </c>
      <c r="C50" s="197"/>
      <c r="D50" s="144"/>
      <c r="E50" s="153"/>
      <c r="F50" s="145">
        <f>MAX(F11:F42)</f>
        <v>82</v>
      </c>
      <c r="G50" s="146"/>
      <c r="H50" s="146"/>
      <c r="I50" s="145">
        <f>MAX(I11:I42)</f>
        <v>92</v>
      </c>
      <c r="J50" s="146"/>
      <c r="K50" s="153"/>
      <c r="L50" s="145">
        <f>MAX(L11:L42)</f>
        <v>84</v>
      </c>
      <c r="M50" s="145"/>
      <c r="N50" s="172">
        <f>MAX(N12:N42)</f>
        <v>78.80000000000001</v>
      </c>
      <c r="O50" s="254"/>
      <c r="P50" s="145">
        <f>MAX(P11:P42)</f>
        <v>84</v>
      </c>
      <c r="Q50" s="254"/>
      <c r="R50" s="146"/>
      <c r="S50" s="153"/>
      <c r="T50" s="145">
        <f>MAX(T11:T42)</f>
        <v>64.5</v>
      </c>
      <c r="U50" s="254"/>
      <c r="V50" s="145">
        <f>MAX(V11:V42)</f>
        <v>65.625</v>
      </c>
      <c r="W50" s="254"/>
      <c r="X50" s="145">
        <f>MAX(X11:X42)</f>
        <v>0</v>
      </c>
      <c r="Y50" s="254"/>
      <c r="Z50" s="146"/>
      <c r="AA50" s="145">
        <f>MAX(AA11:AA42)</f>
        <v>0</v>
      </c>
      <c r="AB50" s="254"/>
      <c r="AC50" s="145">
        <f>MAX(AC11:AC42)</f>
        <v>0</v>
      </c>
      <c r="AD50" s="145">
        <f>MAX(AD11:AD42)</f>
        <v>0</v>
      </c>
      <c r="AE50" s="254"/>
      <c r="AF50" s="145"/>
      <c r="AG50" s="172">
        <f>MAX(AG11:AG42)</f>
        <v>43.5625</v>
      </c>
    </row>
    <row r="51" spans="1:33" ht="12.75">
      <c r="A51" s="166"/>
      <c r="B51" s="197" t="s">
        <v>91</v>
      </c>
      <c r="C51" s="197"/>
      <c r="D51" s="144"/>
      <c r="E51" s="153"/>
      <c r="F51" s="145">
        <f>MIN(F11:F42)</f>
        <v>32</v>
      </c>
      <c r="G51" s="146"/>
      <c r="H51" s="146"/>
      <c r="I51" s="145">
        <f>MIN(I11:I42)</f>
        <v>20</v>
      </c>
      <c r="J51" s="146"/>
      <c r="K51" s="153"/>
      <c r="L51" s="145">
        <f>MIN(L11:L42)</f>
        <v>20</v>
      </c>
      <c r="M51" s="145"/>
      <c r="N51" s="172">
        <f>MIN(N12:N42)</f>
        <v>27.35</v>
      </c>
      <c r="O51" s="254"/>
      <c r="P51" s="145">
        <f>MIN(P11:P42)</f>
        <v>16</v>
      </c>
      <c r="Q51" s="254"/>
      <c r="R51" s="146"/>
      <c r="S51" s="153"/>
      <c r="T51" s="145">
        <f>MIN(T11:T42)</f>
        <v>23.5</v>
      </c>
      <c r="U51" s="254"/>
      <c r="V51" s="145">
        <f>MIN(V11:V42)</f>
        <v>28.625</v>
      </c>
      <c r="W51" s="254"/>
      <c r="X51" s="145">
        <f>MIN(X11:X42)</f>
        <v>0</v>
      </c>
      <c r="Y51" s="254"/>
      <c r="Z51" s="146"/>
      <c r="AA51" s="145">
        <f>MIN(AA11:AA42)</f>
        <v>0</v>
      </c>
      <c r="AB51" s="254"/>
      <c r="AC51" s="145">
        <f>MIN(AC11:AC42)</f>
        <v>0</v>
      </c>
      <c r="AD51" s="145">
        <f>MIN(AD11:AD42)</f>
        <v>0</v>
      </c>
      <c r="AE51" s="254"/>
      <c r="AF51" s="145"/>
      <c r="AG51" s="172">
        <f>MIN(AG11:AG42)</f>
        <v>20.5875</v>
      </c>
    </row>
    <row r="52" spans="1:33" ht="12.75">
      <c r="A52" s="166"/>
      <c r="B52" s="153"/>
      <c r="C52" s="153"/>
      <c r="D52" s="167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254"/>
      <c r="P52" s="254"/>
      <c r="Q52" s="138"/>
      <c r="R52" s="138"/>
      <c r="S52" s="153"/>
      <c r="T52" s="153"/>
      <c r="U52" s="254"/>
      <c r="V52" s="153"/>
      <c r="W52" s="254"/>
      <c r="X52" s="153"/>
      <c r="Y52" s="254"/>
      <c r="Z52" s="153"/>
      <c r="AA52" s="153"/>
      <c r="AB52" s="254"/>
      <c r="AC52" s="153"/>
      <c r="AD52" s="153"/>
      <c r="AE52" s="254"/>
      <c r="AF52" s="153"/>
      <c r="AG52" s="153"/>
    </row>
    <row r="53" spans="1:33" ht="15">
      <c r="A53" s="166"/>
      <c r="B53" s="148" t="s">
        <v>92</v>
      </c>
      <c r="C53" s="149" t="s">
        <v>93</v>
      </c>
      <c r="D53" s="150">
        <v>1</v>
      </c>
      <c r="E53" s="153"/>
      <c r="F53" s="139">
        <f>COUNTIF(F$11:F$42,"&lt;30")</f>
        <v>0</v>
      </c>
      <c r="G53" s="138"/>
      <c r="H53" s="138"/>
      <c r="I53" s="139">
        <f>COUNTIF(I$11:I$42,"&lt;30")</f>
        <v>4</v>
      </c>
      <c r="J53" s="138"/>
      <c r="K53" s="153"/>
      <c r="L53" s="139">
        <f>COUNTIF(L$11:L$42,"&lt;30")</f>
        <v>1</v>
      </c>
      <c r="M53" s="139"/>
      <c r="N53" s="170">
        <f>COUNTIF(N$12:N$42,"&lt;30")</f>
        <v>1</v>
      </c>
      <c r="O53" s="254"/>
      <c r="P53" s="139">
        <f>COUNTIF(P$11:P$42,"&lt;30")</f>
        <v>4</v>
      </c>
      <c r="Q53" s="254"/>
      <c r="R53" s="138"/>
      <c r="S53" s="153"/>
      <c r="T53" s="139">
        <f>COUNTIF(T$11:T$42,"&lt;30")</f>
        <v>4</v>
      </c>
      <c r="U53" s="254"/>
      <c r="V53" s="139">
        <f>COUNTIF(V$11:V$42,"&lt;30")</f>
        <v>2</v>
      </c>
      <c r="W53" s="254"/>
      <c r="X53" s="139">
        <f>COUNTIF(X$11:X$42,"&lt;30")</f>
        <v>32</v>
      </c>
      <c r="Y53" s="254"/>
      <c r="Z53" s="138"/>
      <c r="AA53" s="139">
        <f>COUNTIF(AA$11:AA$42,"&lt;30")</f>
        <v>32</v>
      </c>
      <c r="AB53" s="254"/>
      <c r="AC53" s="139">
        <f>COUNTIF(AC$11:AC$42,"&lt;30")</f>
        <v>32</v>
      </c>
      <c r="AD53" s="139">
        <f>COUNTIF(AD$11:AD$42,"&lt;30")</f>
        <v>32</v>
      </c>
      <c r="AE53" s="254"/>
      <c r="AF53" s="139"/>
      <c r="AG53" s="170">
        <f>COUNTIF(AG$11:AG$42,"&lt;30")</f>
        <v>14</v>
      </c>
    </row>
    <row r="54" spans="1:33" ht="15">
      <c r="A54" s="166"/>
      <c r="B54" s="148"/>
      <c r="C54" s="149" t="s">
        <v>94</v>
      </c>
      <c r="D54" s="150">
        <v>2</v>
      </c>
      <c r="E54" s="153"/>
      <c r="F54" s="139">
        <f>_xlfn.COUNTIFS(F$11:F$42,"&gt;=30",F$11:F$42,"&lt;40")</f>
        <v>2</v>
      </c>
      <c r="G54" s="138"/>
      <c r="H54" s="138"/>
      <c r="I54" s="139">
        <f>_xlfn.COUNTIFS(I$11:I$42,"&gt;=30",I$11:I$42,"&lt;40")</f>
        <v>3</v>
      </c>
      <c r="J54" s="138"/>
      <c r="K54" s="153"/>
      <c r="L54" s="139">
        <f>_xlfn.COUNTIFS(L$11:L$42,"&gt;=30",L$11:L$42,"&lt;40")</f>
        <v>1</v>
      </c>
      <c r="M54" s="139"/>
      <c r="N54" s="170">
        <f>_xlfn.COUNTIFS(N$12:N$42,"&gt;=30",N$12:N$42,"&lt;40")</f>
        <v>1</v>
      </c>
      <c r="O54" s="254"/>
      <c r="P54" s="139">
        <f>_xlfn.COUNTIFS(P$11:P$42,"&gt;=30",P$11:P$42,"&lt;40")</f>
        <v>3</v>
      </c>
      <c r="Q54" s="254"/>
      <c r="R54" s="138"/>
      <c r="S54" s="153"/>
      <c r="T54" s="139">
        <f>COUNTIF(R$11:T51,"&lt;40")</f>
        <v>46</v>
      </c>
      <c r="U54" s="254"/>
      <c r="V54" s="139">
        <f>_xlfn.COUNTIFS(V$11:V$42,"&gt;=30",V$11:V$42,"&lt;40")</f>
        <v>8</v>
      </c>
      <c r="W54" s="254"/>
      <c r="X54" s="139">
        <f>_xlfn.COUNTIFS(X$11:X$42,"&gt;=30",X$11:X$42,"&lt;40")</f>
        <v>0</v>
      </c>
      <c r="Y54" s="254"/>
      <c r="Z54" s="138"/>
      <c r="AA54" s="139">
        <f>_xlfn.COUNTIFS(AA$11:AA$42,"&gt;=30",AA$11:AA$42,"&lt;40")</f>
        <v>0</v>
      </c>
      <c r="AB54" s="254"/>
      <c r="AC54" s="139">
        <f>_xlfn.COUNTIFS(AC$11:AC$42,"&gt;=30",AC$11:AC$42,"&lt;40")</f>
        <v>0</v>
      </c>
      <c r="AD54" s="139">
        <f>_xlfn.COUNTIFS(AD$11:AD$42,"&gt;=30",AD$11:AD$42,"&lt;40")</f>
        <v>0</v>
      </c>
      <c r="AE54" s="254"/>
      <c r="AF54" s="139"/>
      <c r="AG54" s="170">
        <f>_xlfn.COUNTIFS(AG$11:AG$42,"&gt;=30",AG$11:AG$42,"&lt;40")</f>
        <v>13</v>
      </c>
    </row>
    <row r="55" spans="1:33" ht="15">
      <c r="A55" s="166"/>
      <c r="B55" s="148"/>
      <c r="C55" s="149" t="s">
        <v>95</v>
      </c>
      <c r="D55" s="150">
        <v>3</v>
      </c>
      <c r="E55" s="153"/>
      <c r="F55" s="139">
        <f>_xlfn.COUNTIFS(F$11:F$42,"&gt;=40",F$11:F$42,"&lt;50")</f>
        <v>5</v>
      </c>
      <c r="G55" s="138"/>
      <c r="H55" s="138"/>
      <c r="I55" s="139">
        <f>_xlfn.COUNTIFS(I$11:I$42,"&gt;=40",I$11:I$42,"&lt;50")</f>
        <v>9</v>
      </c>
      <c r="J55" s="138"/>
      <c r="K55" s="153"/>
      <c r="L55" s="139">
        <f>_xlfn.COUNTIFS(L$11:L$42,"&gt;=40",L$11:L$42,"&lt;50")</f>
        <v>6</v>
      </c>
      <c r="M55" s="139"/>
      <c r="N55" s="170">
        <f>_xlfn.COUNTIFS(N$12:N$42,"&gt;=40",N$12:N$42,"&lt;50")</f>
        <v>6</v>
      </c>
      <c r="O55" s="254"/>
      <c r="P55" s="139">
        <f>_xlfn.COUNTIFS(P$11:P$42,"&gt;=40",P$11:P$42,"&lt;50")</f>
        <v>8</v>
      </c>
      <c r="Q55" s="254"/>
      <c r="R55" s="138"/>
      <c r="S55" s="153"/>
      <c r="T55" s="139">
        <f>COUNTIF(T$11:T$42,"&lt;50")</f>
        <v>22</v>
      </c>
      <c r="U55" s="254"/>
      <c r="V55" s="139">
        <f>_xlfn.COUNTIFS(V$11:V$42,"&gt;=40",V$11:V$42,"&lt;50")</f>
        <v>11</v>
      </c>
      <c r="W55" s="254"/>
      <c r="X55" s="139">
        <f>_xlfn.COUNTIFS(X$11:X$42,"&gt;=40",X$11:X$42,"&lt;50")</f>
        <v>0</v>
      </c>
      <c r="Y55" s="254"/>
      <c r="Z55" s="138"/>
      <c r="AA55" s="139">
        <f>_xlfn.COUNTIFS(AA$11:AA$42,"&gt;=40",AA$11:AA$42,"&lt;50")</f>
        <v>0</v>
      </c>
      <c r="AB55" s="254"/>
      <c r="AC55" s="139">
        <f>_xlfn.COUNTIFS(AC$11:AC$42,"&gt;=40",AC$11:AC$42,"&lt;50")</f>
        <v>0</v>
      </c>
      <c r="AD55" s="139">
        <f>_xlfn.COUNTIFS(AD$11:AD$42,"&gt;=40",AD$11:AD$42,"&lt;50")</f>
        <v>0</v>
      </c>
      <c r="AE55" s="254"/>
      <c r="AF55" s="139"/>
      <c r="AG55" s="170">
        <f>_xlfn.COUNTIFS(AG$11:AG$42,"&gt;=40",AG$11:AG$42,"&lt;50")</f>
        <v>5</v>
      </c>
    </row>
    <row r="56" spans="1:33" ht="15">
      <c r="A56" s="166"/>
      <c r="B56" s="148"/>
      <c r="C56" s="149" t="s">
        <v>96</v>
      </c>
      <c r="D56" s="150">
        <v>4</v>
      </c>
      <c r="E56" s="153"/>
      <c r="F56" s="139">
        <f>_xlfn.COUNTIFS(F$11:F$42,"&gt;=50",F$11:F$42,"&lt;60")</f>
        <v>9</v>
      </c>
      <c r="G56" s="138"/>
      <c r="H56" s="138"/>
      <c r="I56" s="139">
        <f>_xlfn.COUNTIFS(I$11:I$42,"&gt;=50",I$11:I$42,"&lt;60")</f>
        <v>4</v>
      </c>
      <c r="J56" s="138"/>
      <c r="K56" s="153"/>
      <c r="L56" s="139">
        <f>_xlfn.COUNTIFS(L$11:L$42,"&gt;=50",L$11:L$42,"&lt;60")</f>
        <v>2</v>
      </c>
      <c r="M56" s="139"/>
      <c r="N56" s="170">
        <f>_xlfn.COUNTIFS(N$12:N$42,"&gt;=50",N$12:N$42,"&lt;60")</f>
        <v>4</v>
      </c>
      <c r="O56" s="254"/>
      <c r="P56" s="139">
        <f>_xlfn.COUNTIFS(P$11:P$42,"&gt;=50",P$11:P$42,"&lt;60")</f>
        <v>4</v>
      </c>
      <c r="Q56" s="254"/>
      <c r="R56" s="138"/>
      <c r="S56" s="153"/>
      <c r="T56" s="139">
        <f>COUNTIF(T$11:T$42,"&lt;60")</f>
        <v>31</v>
      </c>
      <c r="U56" s="254"/>
      <c r="V56" s="139">
        <f>_xlfn.COUNTIFS(V$11:V$42,"&gt;=50",V$11:V$42,"&lt;60")</f>
        <v>9</v>
      </c>
      <c r="W56" s="254"/>
      <c r="X56" s="139">
        <f>_xlfn.COUNTIFS(X$11:X$42,"&gt;=50",X$11:X$42,"&lt;60")</f>
        <v>0</v>
      </c>
      <c r="Y56" s="254"/>
      <c r="Z56" s="138"/>
      <c r="AA56" s="139">
        <f>_xlfn.COUNTIFS(AA$11:AA$42,"&gt;=50",AA$11:AA$42,"&lt;60")</f>
        <v>0</v>
      </c>
      <c r="AB56" s="254"/>
      <c r="AC56" s="139">
        <f>_xlfn.COUNTIFS(AC$11:AC$42,"&gt;=50",AC$11:AC$42,"&lt;60")</f>
        <v>0</v>
      </c>
      <c r="AD56" s="139">
        <f>_xlfn.COUNTIFS(AD$11:AD$42,"&gt;=50",AD$11:AD$42,"&lt;60")</f>
        <v>0</v>
      </c>
      <c r="AE56" s="254"/>
      <c r="AF56" s="139"/>
      <c r="AG56" s="170">
        <f>_xlfn.COUNTIFS(AG$11:AG$42,"&gt;=50",AG$11:AG$42,"&lt;60")</f>
        <v>0</v>
      </c>
    </row>
    <row r="57" spans="1:33" ht="15">
      <c r="A57" s="166"/>
      <c r="B57" s="148"/>
      <c r="C57" s="149" t="s">
        <v>97</v>
      </c>
      <c r="D57" s="150">
        <v>5</v>
      </c>
      <c r="E57" s="153"/>
      <c r="F57" s="139">
        <f>_xlfn.COUNTIFS(F$11:F$42,"&gt;=60",F$11:F$42,"&lt;70")</f>
        <v>9</v>
      </c>
      <c r="G57" s="138"/>
      <c r="H57" s="138"/>
      <c r="I57" s="139">
        <f>_xlfn.COUNTIFS(I$11:I$42,"&gt;=60",I$11:I$42,"&lt;70")</f>
        <v>5</v>
      </c>
      <c r="J57" s="138"/>
      <c r="K57" s="153"/>
      <c r="L57" s="139">
        <f>_xlfn.COUNTIFS(L$11:L$42,"&gt;=60",L$11:L$42,"&lt;70")</f>
        <v>7</v>
      </c>
      <c r="M57" s="139"/>
      <c r="N57" s="170">
        <f>_xlfn.COUNTIFS(N$12:N$42,"&gt;=60",N$12:N$42,"&lt;70")</f>
        <v>7</v>
      </c>
      <c r="O57" s="254"/>
      <c r="P57" s="139">
        <f>_xlfn.COUNTIFS(P$11:P$42,"&gt;=60",P$11:P$42,"&lt;70")</f>
        <v>5</v>
      </c>
      <c r="Q57" s="254"/>
      <c r="R57" s="138"/>
      <c r="S57" s="153"/>
      <c r="T57" s="139">
        <f>COUNTIF(T$11:T$42,"&lt;70")</f>
        <v>32</v>
      </c>
      <c r="U57" s="254"/>
      <c r="V57" s="139">
        <f>_xlfn.COUNTIFS(V$11:V$42,"&gt;=60",V$11:V$42,"&lt;70")</f>
        <v>2</v>
      </c>
      <c r="W57" s="254"/>
      <c r="X57" s="139">
        <f>_xlfn.COUNTIFS(X$11:X$42,"&gt;=60",X$11:X$42,"&lt;70")</f>
        <v>0</v>
      </c>
      <c r="Y57" s="254"/>
      <c r="Z57" s="138"/>
      <c r="AA57" s="139">
        <f>_xlfn.COUNTIFS(AA$11:AA$42,"&gt;=60",AA$11:AA$42,"&lt;70")</f>
        <v>0</v>
      </c>
      <c r="AB57" s="254"/>
      <c r="AC57" s="139">
        <f>_xlfn.COUNTIFS(AC$11:AC$42,"&gt;=60",AC$11:AC$42,"&lt;70")</f>
        <v>0</v>
      </c>
      <c r="AD57" s="139">
        <f>_xlfn.COUNTIFS(AD$11:AD$42,"&gt;=60",AD$11:AD$42,"&lt;70")</f>
        <v>0</v>
      </c>
      <c r="AE57" s="254"/>
      <c r="AF57" s="139"/>
      <c r="AG57" s="170">
        <f>_xlfn.COUNTIFS(AG$11:AG$42,"&gt;=60",AG$11:AG$42,"&lt;70")</f>
        <v>0</v>
      </c>
    </row>
    <row r="58" spans="1:33" ht="15">
      <c r="A58" s="166"/>
      <c r="B58" s="148"/>
      <c r="C58" s="149" t="s">
        <v>98</v>
      </c>
      <c r="D58" s="150">
        <v>6</v>
      </c>
      <c r="E58" s="153"/>
      <c r="F58" s="139">
        <f>_xlfn.COUNTIFS(F$11:F$42,"&gt;=70",F$11:F$42,"&lt;80")</f>
        <v>4</v>
      </c>
      <c r="G58" s="138"/>
      <c r="H58" s="138"/>
      <c r="I58" s="139">
        <f>_xlfn.COUNTIFS(I$11:I$42,"&gt;=70",I$11:I$42,"&lt;80")</f>
        <v>4</v>
      </c>
      <c r="J58" s="138"/>
      <c r="K58" s="153"/>
      <c r="L58" s="139">
        <f>_xlfn.COUNTIFS(L$11:L$42,"&gt;=70",L$11:L$42,"&lt;80")</f>
        <v>9</v>
      </c>
      <c r="M58" s="139"/>
      <c r="N58" s="170">
        <f>_xlfn.COUNTIFS(N$11:N$42,"&gt;=70",N$11:N$42,"&lt;80")</f>
        <v>12</v>
      </c>
      <c r="O58" s="254"/>
      <c r="P58" s="139">
        <f>_xlfn.COUNTIFS(P$11:P$42,"&gt;=70",P$11:P$42,"&lt;80")</f>
        <v>5</v>
      </c>
      <c r="Q58" s="254"/>
      <c r="R58" s="138"/>
      <c r="S58" s="153"/>
      <c r="T58" s="139">
        <f>COUNTIF(T$11:T$42,"&lt;80")</f>
        <v>32</v>
      </c>
      <c r="U58" s="254"/>
      <c r="V58" s="139">
        <f>_xlfn.COUNTIFS(V$11:V$42,"&gt;=70",V$11:V$42,"&lt;80")</f>
        <v>0</v>
      </c>
      <c r="W58" s="254"/>
      <c r="X58" s="139">
        <f>_xlfn.COUNTIFS(X$11:X$42,"&gt;=70",X$11:X$42,"&lt;80")</f>
        <v>0</v>
      </c>
      <c r="Y58" s="254"/>
      <c r="Z58" s="138"/>
      <c r="AA58" s="139">
        <f>_xlfn.COUNTIFS(AA$11:AA$42,"&gt;=70",AA$11:AA$42,"&lt;80")</f>
        <v>0</v>
      </c>
      <c r="AB58" s="254"/>
      <c r="AC58" s="139">
        <f>_xlfn.COUNTIFS(AC$11:AC$42,"&gt;=70",AC$11:AC$42,"&lt;80")</f>
        <v>0</v>
      </c>
      <c r="AD58" s="139">
        <f>_xlfn.COUNTIFS(AD$11:AD$42,"&gt;=70",AD$11:AD$42,"&lt;80")</f>
        <v>0</v>
      </c>
      <c r="AE58" s="254"/>
      <c r="AF58" s="139"/>
      <c r="AG58" s="170">
        <f>_xlfn.COUNTIFS(AG$11:AG$42,"&gt;=70",AG$11:AG$42,"&lt;80")</f>
        <v>0</v>
      </c>
    </row>
    <row r="59" spans="1:33" ht="15">
      <c r="A59" s="166"/>
      <c r="B59" s="148"/>
      <c r="C59" s="149" t="s">
        <v>99</v>
      </c>
      <c r="D59" s="150">
        <v>7</v>
      </c>
      <c r="E59" s="153"/>
      <c r="F59" s="139">
        <f>COUNTIF(F$11:F$42,"&gt;=80")</f>
        <v>3</v>
      </c>
      <c r="G59" s="138"/>
      <c r="H59" s="138"/>
      <c r="I59" s="139">
        <f>COUNTIF(I$11:I$42,"&gt;=80")</f>
        <v>3</v>
      </c>
      <c r="J59" s="138"/>
      <c r="K59" s="153"/>
      <c r="L59" s="139">
        <f>COUNTIF(L$11:L$42,"&gt;=80")</f>
        <v>6</v>
      </c>
      <c r="M59" s="139"/>
      <c r="N59" s="170">
        <f>COUNTIF(N$11:N$42,"&gt;=80")</f>
        <v>0</v>
      </c>
      <c r="O59" s="254"/>
      <c r="P59" s="139">
        <f>COUNTIF(P$11:P$42,"&gt;=80")</f>
        <v>3</v>
      </c>
      <c r="Q59" s="254"/>
      <c r="R59" s="138"/>
      <c r="S59" s="153"/>
      <c r="T59" s="139">
        <f>COUNTIF(T$11:T$42,"&gt;=80")</f>
        <v>0</v>
      </c>
      <c r="U59" s="254"/>
      <c r="V59" s="139">
        <f>COUNTIF(V$11:V$42,"&gt;=80")</f>
        <v>0</v>
      </c>
      <c r="W59" s="254"/>
      <c r="X59" s="139">
        <f>COUNTIF(X$11:X$42,"&gt;=80")</f>
        <v>0</v>
      </c>
      <c r="Y59" s="254"/>
      <c r="Z59" s="138"/>
      <c r="AA59" s="139">
        <f>COUNTIF(AA$11:AA$42,"&gt;=80")</f>
        <v>0</v>
      </c>
      <c r="AB59" s="254"/>
      <c r="AC59" s="139">
        <f>COUNTIF(AC$11:AC$42,"&gt;=80")</f>
        <v>0</v>
      </c>
      <c r="AD59" s="139">
        <f>COUNTIF(AD$11:AD$42,"&gt;=80")</f>
        <v>0</v>
      </c>
      <c r="AE59" s="254"/>
      <c r="AF59" s="139"/>
      <c r="AG59" s="170">
        <f>COUNTIF(AG$11:AG$42,"&gt;=80")</f>
        <v>0</v>
      </c>
    </row>
  </sheetData>
  <sheetProtection selectLockedCells="1" selectUnlockedCells="1"/>
  <mergeCells count="41">
    <mergeCell ref="A1:AG1"/>
    <mergeCell ref="C3:W3"/>
    <mergeCell ref="AC3:AE3"/>
    <mergeCell ref="A5:A10"/>
    <mergeCell ref="B5:B7"/>
    <mergeCell ref="C5:C7"/>
    <mergeCell ref="E5:N5"/>
    <mergeCell ref="O5:V5"/>
    <mergeCell ref="AG5:AG9"/>
    <mergeCell ref="E6:G7"/>
    <mergeCell ref="H6:J7"/>
    <mergeCell ref="K6:M7"/>
    <mergeCell ref="N6:N9"/>
    <mergeCell ref="O6:Q7"/>
    <mergeCell ref="R6:U6"/>
    <mergeCell ref="V6:V9"/>
    <mergeCell ref="W6:Y7"/>
    <mergeCell ref="Z6:AE6"/>
    <mergeCell ref="AF6:AF9"/>
    <mergeCell ref="T7:U7"/>
    <mergeCell ref="Z7:AA7"/>
    <mergeCell ref="AB7:AC7"/>
    <mergeCell ref="AD7:AE7"/>
    <mergeCell ref="B8:C8"/>
    <mergeCell ref="E8:G8"/>
    <mergeCell ref="H8:J8"/>
    <mergeCell ref="K8:M8"/>
    <mergeCell ref="O8:Q8"/>
    <mergeCell ref="T8:U8"/>
    <mergeCell ref="W8:Y8"/>
    <mergeCell ref="Z8:AA8"/>
    <mergeCell ref="AB8:AC8"/>
    <mergeCell ref="AD8:AE8"/>
    <mergeCell ref="B9:C9"/>
    <mergeCell ref="B10:C10"/>
    <mergeCell ref="B44:C46"/>
    <mergeCell ref="B48:C48"/>
    <mergeCell ref="B49:C49"/>
    <mergeCell ref="B50:C50"/>
    <mergeCell ref="B51:C51"/>
    <mergeCell ref="B53:B59"/>
  </mergeCells>
  <conditionalFormatting sqref="AC46 F46:H46 L46:M46 J46 AF46 R46 P46 Z46 X46">
    <cfRule type="cellIs" priority="1" dxfId="0" operator="lessThan" stopIfTrue="1">
      <formula>0.3</formula>
    </cfRule>
  </conditionalFormatting>
  <conditionalFormatting sqref="I46">
    <cfRule type="cellIs" priority="2" dxfId="1" operator="lessThan" stopIfTrue="1">
      <formula>0.3</formula>
    </cfRule>
  </conditionalFormatting>
  <conditionalFormatting sqref="AA46">
    <cfRule type="cellIs" priority="3" dxfId="0" operator="lessThan" stopIfTrue="1">
      <formula>0.3</formula>
    </cfRule>
  </conditionalFormatting>
  <conditionalFormatting sqref="AD46">
    <cfRule type="cellIs" priority="4" dxfId="1" operator="lessThan" stopIfTrue="1">
      <formula>0.3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="65" zoomScaleNormal="65" workbookViewId="0" topLeftCell="B9">
      <selection activeCell="S48" sqref="S48"/>
    </sheetView>
  </sheetViews>
  <sheetFormatPr defaultColWidth="8.00390625" defaultRowHeight="12.75"/>
  <cols>
    <col min="1" max="1" width="6.57421875" style="0" customWidth="1"/>
    <col min="2" max="3" width="8.57421875" style="0" customWidth="1"/>
    <col min="4" max="4" width="5.8515625" style="0" customWidth="1"/>
    <col min="5" max="5" width="6.140625" style="0" customWidth="1"/>
    <col min="6" max="6" width="7.421875" style="0" customWidth="1"/>
    <col min="7" max="7" width="7.00390625" style="0" customWidth="1"/>
    <col min="8" max="8" width="6.140625" style="0" customWidth="1"/>
    <col min="9" max="9" width="7.421875" style="0" customWidth="1"/>
    <col min="10" max="10" width="7.140625" style="0" customWidth="1"/>
    <col min="11" max="11" width="8.00390625" style="0" customWidth="1"/>
    <col min="12" max="12" width="7.421875" style="0" customWidth="1"/>
    <col min="13" max="13" width="8.00390625" style="0" customWidth="1"/>
    <col min="14" max="14" width="9.421875" style="0" customWidth="1"/>
    <col min="15" max="15" width="7.8515625" style="0" customWidth="1"/>
    <col min="16" max="16" width="7.421875" style="0" customWidth="1"/>
    <col min="17" max="17" width="7.140625" style="0" customWidth="1"/>
    <col min="18" max="18" width="7.421875" style="0" customWidth="1"/>
    <col min="19" max="19" width="6.28125" style="0" customWidth="1"/>
    <col min="20" max="21" width="7.140625" style="0" customWidth="1"/>
    <col min="22" max="22" width="6.57421875" style="0" customWidth="1"/>
    <col min="23" max="23" width="6.28125" style="0" customWidth="1"/>
    <col min="24" max="24" width="7.421875" style="0" customWidth="1"/>
    <col min="25" max="25" width="6.57421875" style="0" customWidth="1"/>
    <col min="26" max="26" width="5.8515625" style="0" customWidth="1"/>
    <col min="27" max="27" width="7.8515625" style="0" customWidth="1"/>
    <col min="28" max="29" width="7.140625" style="0" customWidth="1"/>
    <col min="30" max="16384" width="8.57421875" style="0" customWidth="1"/>
  </cols>
  <sheetData>
    <row r="1" spans="1:33" ht="42.75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3"/>
      <c r="B3" s="5" t="s">
        <v>1</v>
      </c>
      <c r="C3" s="174" t="s">
        <v>312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4"/>
      <c r="Y3" s="14"/>
      <c r="Z3" s="14"/>
      <c r="AA3" s="8" t="s">
        <v>3</v>
      </c>
      <c r="AB3" s="14"/>
      <c r="AC3" s="175" t="s">
        <v>313</v>
      </c>
      <c r="AD3" s="175"/>
      <c r="AE3" s="175"/>
      <c r="AF3" s="8"/>
      <c r="AG3" s="152"/>
    </row>
    <row r="4" spans="1:33" ht="12.75">
      <c r="A4" s="152"/>
      <c r="B4" s="152"/>
      <c r="C4" s="153"/>
      <c r="D4" s="153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1:33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 t="s">
        <v>8</v>
      </c>
      <c r="P5" s="21"/>
      <c r="Q5" s="21"/>
      <c r="R5" s="21"/>
      <c r="S5" s="21"/>
      <c r="T5" s="21"/>
      <c r="U5" s="21"/>
      <c r="V5" s="21"/>
      <c r="W5" s="176"/>
      <c r="X5" s="177" t="s">
        <v>9</v>
      </c>
      <c r="Y5" s="178"/>
      <c r="Z5" s="178"/>
      <c r="AA5" s="178"/>
      <c r="AB5" s="178"/>
      <c r="AC5" s="178"/>
      <c r="AD5" s="178"/>
      <c r="AE5" s="178"/>
      <c r="AF5" s="179"/>
      <c r="AG5" s="180" t="s">
        <v>235</v>
      </c>
    </row>
    <row r="6" spans="1:33" ht="15" customHeight="1">
      <c r="A6" s="17"/>
      <c r="B6" s="18"/>
      <c r="C6" s="19"/>
      <c r="D6" s="22"/>
      <c r="E6" s="23" t="s">
        <v>11</v>
      </c>
      <c r="F6" s="23"/>
      <c r="G6" s="23"/>
      <c r="H6" s="181" t="s">
        <v>11</v>
      </c>
      <c r="I6" s="181"/>
      <c r="J6" s="181"/>
      <c r="K6" s="182" t="s">
        <v>12</v>
      </c>
      <c r="L6" s="182"/>
      <c r="M6" s="182"/>
      <c r="N6" s="46" t="s">
        <v>236</v>
      </c>
      <c r="O6" s="29" t="s">
        <v>11</v>
      </c>
      <c r="P6" s="29"/>
      <c r="Q6" s="29"/>
      <c r="R6" s="183" t="s">
        <v>14</v>
      </c>
      <c r="S6" s="183"/>
      <c r="T6" s="183"/>
      <c r="U6" s="183"/>
      <c r="V6" s="46" t="s">
        <v>237</v>
      </c>
      <c r="W6" s="185" t="s">
        <v>16</v>
      </c>
      <c r="X6" s="185"/>
      <c r="Y6" s="185"/>
      <c r="Z6" s="186" t="s">
        <v>238</v>
      </c>
      <c r="AA6" s="186"/>
      <c r="AB6" s="186"/>
      <c r="AC6" s="186"/>
      <c r="AD6" s="186"/>
      <c r="AE6" s="186"/>
      <c r="AF6" s="30" t="s">
        <v>237</v>
      </c>
      <c r="AG6" s="180"/>
    </row>
    <row r="7" spans="1:33" ht="15" customHeight="1">
      <c r="A7" s="17"/>
      <c r="B7" s="18"/>
      <c r="C7" s="19"/>
      <c r="D7" s="33"/>
      <c r="E7" s="23"/>
      <c r="F7" s="23"/>
      <c r="G7" s="23"/>
      <c r="H7" s="181"/>
      <c r="I7" s="181"/>
      <c r="J7" s="181"/>
      <c r="K7" s="182"/>
      <c r="L7" s="182"/>
      <c r="M7" s="182"/>
      <c r="N7" s="46"/>
      <c r="O7" s="29"/>
      <c r="P7" s="29"/>
      <c r="Q7" s="29"/>
      <c r="R7" s="34" t="s">
        <v>21</v>
      </c>
      <c r="S7" s="35" t="s">
        <v>22</v>
      </c>
      <c r="T7" s="36" t="s">
        <v>23</v>
      </c>
      <c r="U7" s="36"/>
      <c r="V7" s="46"/>
      <c r="W7" s="185"/>
      <c r="X7" s="185"/>
      <c r="Y7" s="185"/>
      <c r="Z7" s="24" t="s">
        <v>21</v>
      </c>
      <c r="AA7" s="24"/>
      <c r="AB7" s="24" t="s">
        <v>22</v>
      </c>
      <c r="AC7" s="24"/>
      <c r="AD7" s="24" t="s">
        <v>23</v>
      </c>
      <c r="AE7" s="24"/>
      <c r="AF7" s="30"/>
      <c r="AG7" s="180"/>
    </row>
    <row r="8" spans="1:33" ht="15.75" customHeight="1">
      <c r="A8" s="17"/>
      <c r="B8" s="40" t="s">
        <v>24</v>
      </c>
      <c r="C8" s="40"/>
      <c r="D8" s="22"/>
      <c r="E8" s="187"/>
      <c r="F8" s="187"/>
      <c r="G8" s="187"/>
      <c r="H8" s="188"/>
      <c r="I8" s="188"/>
      <c r="J8" s="188"/>
      <c r="K8" s="183"/>
      <c r="L8" s="183"/>
      <c r="M8" s="183"/>
      <c r="N8" s="46"/>
      <c r="O8" s="189"/>
      <c r="P8" s="189"/>
      <c r="Q8" s="189"/>
      <c r="R8" s="190"/>
      <c r="S8" s="191"/>
      <c r="T8" s="192"/>
      <c r="U8" s="192"/>
      <c r="V8" s="46"/>
      <c r="W8" s="193"/>
      <c r="X8" s="193"/>
      <c r="Y8" s="193"/>
      <c r="Z8" s="194"/>
      <c r="AA8" s="194"/>
      <c r="AB8" s="195"/>
      <c r="AC8" s="195"/>
      <c r="AD8" s="196"/>
      <c r="AE8" s="196"/>
      <c r="AF8" s="30"/>
      <c r="AG8" s="180"/>
    </row>
    <row r="9" spans="1:33" ht="15.75">
      <c r="A9" s="17"/>
      <c r="B9" s="47" t="s">
        <v>25</v>
      </c>
      <c r="C9" s="47"/>
      <c r="D9" s="48"/>
      <c r="E9" s="53" t="s">
        <v>26</v>
      </c>
      <c r="F9" s="197" t="s">
        <v>27</v>
      </c>
      <c r="G9" s="54" t="s">
        <v>28</v>
      </c>
      <c r="H9" s="198" t="s">
        <v>26</v>
      </c>
      <c r="I9" s="197" t="s">
        <v>27</v>
      </c>
      <c r="J9" s="54" t="s">
        <v>28</v>
      </c>
      <c r="K9" s="53" t="s">
        <v>26</v>
      </c>
      <c r="L9" s="197" t="s">
        <v>27</v>
      </c>
      <c r="M9" s="199" t="s">
        <v>28</v>
      </c>
      <c r="N9" s="46"/>
      <c r="O9" s="53" t="s">
        <v>26</v>
      </c>
      <c r="P9" s="197" t="s">
        <v>27</v>
      </c>
      <c r="Q9" s="54" t="s">
        <v>28</v>
      </c>
      <c r="R9" s="53" t="s">
        <v>26</v>
      </c>
      <c r="S9" s="200" t="s">
        <v>26</v>
      </c>
      <c r="T9" s="53" t="s">
        <v>27</v>
      </c>
      <c r="U9" s="199" t="s">
        <v>28</v>
      </c>
      <c r="V9" s="46"/>
      <c r="W9" s="198" t="s">
        <v>26</v>
      </c>
      <c r="X9" s="197" t="s">
        <v>27</v>
      </c>
      <c r="Y9" s="199" t="s">
        <v>28</v>
      </c>
      <c r="Z9" s="53" t="s">
        <v>26</v>
      </c>
      <c r="AA9" s="201" t="s">
        <v>27</v>
      </c>
      <c r="AB9" s="53" t="s">
        <v>26</v>
      </c>
      <c r="AC9" s="201" t="s">
        <v>27</v>
      </c>
      <c r="AD9" s="53" t="s">
        <v>27</v>
      </c>
      <c r="AE9" s="54" t="s">
        <v>28</v>
      </c>
      <c r="AF9" s="30"/>
      <c r="AG9" s="180"/>
    </row>
    <row r="10" spans="1:33" ht="15.75">
      <c r="A10" s="17"/>
      <c r="B10" s="58" t="s">
        <v>29</v>
      </c>
      <c r="C10" s="58"/>
      <c r="D10" s="59"/>
      <c r="E10" s="60">
        <v>50</v>
      </c>
      <c r="F10" s="61">
        <v>100</v>
      </c>
      <c r="G10" s="62">
        <v>10</v>
      </c>
      <c r="H10" s="70">
        <v>50</v>
      </c>
      <c r="I10" s="71">
        <v>100</v>
      </c>
      <c r="J10" s="65">
        <v>10</v>
      </c>
      <c r="K10" s="63">
        <v>50</v>
      </c>
      <c r="L10" s="64">
        <v>100</v>
      </c>
      <c r="M10" s="64">
        <v>10</v>
      </c>
      <c r="N10" s="73" t="s">
        <v>27</v>
      </c>
      <c r="O10" s="69">
        <v>50</v>
      </c>
      <c r="P10" s="60">
        <v>100</v>
      </c>
      <c r="Q10" s="61">
        <v>10</v>
      </c>
      <c r="R10" s="62">
        <v>100</v>
      </c>
      <c r="S10" s="60">
        <v>100</v>
      </c>
      <c r="T10" s="202">
        <v>100</v>
      </c>
      <c r="U10" s="68">
        <v>25</v>
      </c>
      <c r="V10" s="203">
        <v>100</v>
      </c>
      <c r="W10" s="69">
        <v>150</v>
      </c>
      <c r="X10" s="70">
        <v>100</v>
      </c>
      <c r="Y10" s="71">
        <v>10</v>
      </c>
      <c r="Z10" s="64">
        <v>150</v>
      </c>
      <c r="AA10" s="203">
        <v>100</v>
      </c>
      <c r="AB10" s="65">
        <v>150</v>
      </c>
      <c r="AC10" s="63">
        <v>100</v>
      </c>
      <c r="AD10" s="65">
        <v>100</v>
      </c>
      <c r="AE10" s="73">
        <v>25</v>
      </c>
      <c r="AF10" s="74">
        <v>100</v>
      </c>
      <c r="AG10" s="74">
        <v>100</v>
      </c>
    </row>
    <row r="11" spans="1:33" ht="15.75">
      <c r="A11" s="158">
        <v>1</v>
      </c>
      <c r="B11" s="77" t="s">
        <v>314</v>
      </c>
      <c r="C11" s="77" t="s">
        <v>315</v>
      </c>
      <c r="D11" s="78"/>
      <c r="E11" s="205">
        <v>28</v>
      </c>
      <c r="F11" s="80">
        <f aca="true" t="shared" si="0" ref="F11:F44">E11/$E$10*100</f>
        <v>56.00000000000001</v>
      </c>
      <c r="G11" s="81">
        <f aca="true" t="shared" si="1" ref="G11:G44">E11/$E$10*10</f>
        <v>5.6000000000000005</v>
      </c>
      <c r="H11" s="86">
        <v>27</v>
      </c>
      <c r="I11" s="92">
        <f aca="true" t="shared" si="2" ref="I11:I44">H11/$H$10*100</f>
        <v>54</v>
      </c>
      <c r="J11" s="85">
        <f aca="true" t="shared" si="3" ref="J11:J44">H11/$H$10*10</f>
        <v>5.4</v>
      </c>
      <c r="K11" s="86">
        <v>29</v>
      </c>
      <c r="L11" s="84">
        <f aca="true" t="shared" si="4" ref="L11:L44">K11/$K$10*100</f>
        <v>57.99999999999999</v>
      </c>
      <c r="M11" s="85">
        <f aca="true" t="shared" si="5" ref="M11:M44">K11/$K$10*10</f>
        <v>5.8</v>
      </c>
      <c r="N11" s="206">
        <f aca="true" t="shared" si="6" ref="N11:N44">F11*0.15+I11*0.15+L11*0.7</f>
        <v>57.1</v>
      </c>
      <c r="O11" s="173">
        <v>28</v>
      </c>
      <c r="P11" s="207">
        <f aca="true" t="shared" si="7" ref="P11:P44">O11/$O$10*100</f>
        <v>56.00000000000001</v>
      </c>
      <c r="Q11" s="85">
        <f aca="true" t="shared" si="8" ref="Q11:Q44">O11/$O$10*10</f>
        <v>5.6000000000000005</v>
      </c>
      <c r="R11" s="208">
        <v>40</v>
      </c>
      <c r="S11" s="209">
        <v>26</v>
      </c>
      <c r="T11" s="88">
        <f aca="true" t="shared" si="9" ref="T11:T44">(R11+S11)/($R$10+$S$10)*100</f>
        <v>33</v>
      </c>
      <c r="U11" s="210">
        <f aca="true" t="shared" si="10" ref="U11:U44">(S11+T11)/($R$10+$S$10)*25</f>
        <v>7.375</v>
      </c>
      <c r="V11" s="211">
        <f aca="true" t="shared" si="11" ref="V11:V44">P11*0.25+T11*0.75</f>
        <v>38.75</v>
      </c>
      <c r="W11" s="212"/>
      <c r="X11" s="207">
        <f aca="true" t="shared" si="12" ref="X11:X44">W11/$W$10*100</f>
        <v>0</v>
      </c>
      <c r="Y11" s="85">
        <f aca="true" t="shared" si="13" ref="Y11:Y44">W11/$W$10*10</f>
        <v>0</v>
      </c>
      <c r="Z11" s="213"/>
      <c r="AA11" s="214">
        <f aca="true" t="shared" si="14" ref="AA11:AA44">Z11/$Z$10*100</f>
        <v>0</v>
      </c>
      <c r="AB11" s="215"/>
      <c r="AC11" s="216">
        <f aca="true" t="shared" si="15" ref="AC11:AC44">AB11/$AB$10*100</f>
        <v>0</v>
      </c>
      <c r="AD11" s="217">
        <f aca="true" t="shared" si="16" ref="AD11:AD44">(Z11+AB11)/3</f>
        <v>0</v>
      </c>
      <c r="AE11" s="218">
        <f aca="true" t="shared" si="17" ref="AE11:AE44">AD11/4</f>
        <v>0</v>
      </c>
      <c r="AF11" s="219">
        <f aca="true" t="shared" si="18" ref="AF11:AF44">X11*0.25+AD11*0.75</f>
        <v>0</v>
      </c>
      <c r="AG11" s="220">
        <f aca="true" t="shared" si="19" ref="AG11:AG44">G11+J11+M11+Q11+U11+Y11+AE11</f>
        <v>29.775000000000002</v>
      </c>
    </row>
    <row r="12" spans="1:33" ht="15.75">
      <c r="A12" s="158">
        <f aca="true" t="shared" si="20" ref="A12:A44">A11+1</f>
        <v>2</v>
      </c>
      <c r="B12" s="77" t="s">
        <v>316</v>
      </c>
      <c r="C12" s="77" t="s">
        <v>317</v>
      </c>
      <c r="D12" s="78"/>
      <c r="E12" s="205">
        <v>25</v>
      </c>
      <c r="F12" s="99">
        <f t="shared" si="0"/>
        <v>50</v>
      </c>
      <c r="G12" s="100">
        <f t="shared" si="1"/>
        <v>5</v>
      </c>
      <c r="H12" s="98">
        <v>24</v>
      </c>
      <c r="I12" s="105">
        <f t="shared" si="2"/>
        <v>48</v>
      </c>
      <c r="J12" s="100">
        <f t="shared" si="3"/>
        <v>4.8</v>
      </c>
      <c r="K12" s="98">
        <v>25</v>
      </c>
      <c r="L12" s="99">
        <f t="shared" si="4"/>
        <v>50</v>
      </c>
      <c r="M12" s="100">
        <f t="shared" si="5"/>
        <v>5</v>
      </c>
      <c r="N12" s="221">
        <f t="shared" si="6"/>
        <v>49.7</v>
      </c>
      <c r="O12" s="173">
        <v>26</v>
      </c>
      <c r="P12" s="222">
        <f t="shared" si="7"/>
        <v>52</v>
      </c>
      <c r="Q12" s="100">
        <f t="shared" si="8"/>
        <v>5.2</v>
      </c>
      <c r="R12" s="223">
        <v>62</v>
      </c>
      <c r="S12" s="224">
        <v>23</v>
      </c>
      <c r="T12" s="102">
        <f t="shared" si="9"/>
        <v>42.5</v>
      </c>
      <c r="U12" s="225">
        <f t="shared" si="10"/>
        <v>8.1875</v>
      </c>
      <c r="V12" s="226">
        <f t="shared" si="11"/>
        <v>44.875</v>
      </c>
      <c r="W12" s="227"/>
      <c r="X12" s="222">
        <f t="shared" si="12"/>
        <v>0</v>
      </c>
      <c r="Y12" s="100">
        <f t="shared" si="13"/>
        <v>0</v>
      </c>
      <c r="Z12" s="228"/>
      <c r="AA12" s="229">
        <f t="shared" si="14"/>
        <v>0</v>
      </c>
      <c r="AB12" s="230"/>
      <c r="AC12" s="231">
        <f t="shared" si="15"/>
        <v>0</v>
      </c>
      <c r="AD12" s="217">
        <f t="shared" si="16"/>
        <v>0</v>
      </c>
      <c r="AE12" s="110">
        <f t="shared" si="17"/>
        <v>0</v>
      </c>
      <c r="AF12" s="232">
        <f t="shared" si="18"/>
        <v>0</v>
      </c>
      <c r="AG12" s="233">
        <f t="shared" si="19"/>
        <v>28.1875</v>
      </c>
    </row>
    <row r="13" spans="1:33" ht="15.75">
      <c r="A13" s="158">
        <f t="shared" si="20"/>
        <v>3</v>
      </c>
      <c r="B13" s="77" t="s">
        <v>318</v>
      </c>
      <c r="C13" s="77" t="s">
        <v>319</v>
      </c>
      <c r="D13" s="78"/>
      <c r="E13" s="205">
        <v>20</v>
      </c>
      <c r="F13" s="99">
        <f t="shared" si="0"/>
        <v>40</v>
      </c>
      <c r="G13" s="100">
        <f t="shared" si="1"/>
        <v>4</v>
      </c>
      <c r="H13" s="98">
        <v>33</v>
      </c>
      <c r="I13" s="105">
        <f t="shared" si="2"/>
        <v>66</v>
      </c>
      <c r="J13" s="100">
        <f t="shared" si="3"/>
        <v>6.6000000000000005</v>
      </c>
      <c r="K13" s="98">
        <v>6</v>
      </c>
      <c r="L13" s="99">
        <f t="shared" si="4"/>
        <v>12</v>
      </c>
      <c r="M13" s="100">
        <f t="shared" si="5"/>
        <v>1.2</v>
      </c>
      <c r="N13" s="236">
        <f t="shared" si="6"/>
        <v>24.3</v>
      </c>
      <c r="O13" s="173">
        <v>16</v>
      </c>
      <c r="P13" s="222">
        <f t="shared" si="7"/>
        <v>32</v>
      </c>
      <c r="Q13" s="100">
        <f t="shared" si="8"/>
        <v>3.2</v>
      </c>
      <c r="R13" s="223">
        <v>50</v>
      </c>
      <c r="S13" s="224">
        <v>32</v>
      </c>
      <c r="T13" s="102">
        <f t="shared" si="9"/>
        <v>41</v>
      </c>
      <c r="U13" s="225">
        <f t="shared" si="10"/>
        <v>9.125</v>
      </c>
      <c r="V13" s="234">
        <f t="shared" si="11"/>
        <v>38.75</v>
      </c>
      <c r="W13" s="227"/>
      <c r="X13" s="222">
        <f t="shared" si="12"/>
        <v>0</v>
      </c>
      <c r="Y13" s="100">
        <f t="shared" si="13"/>
        <v>0</v>
      </c>
      <c r="Z13" s="228"/>
      <c r="AA13" s="229">
        <f t="shared" si="14"/>
        <v>0</v>
      </c>
      <c r="AB13" s="230"/>
      <c r="AC13" s="231">
        <f t="shared" si="15"/>
        <v>0</v>
      </c>
      <c r="AD13" s="217">
        <f t="shared" si="16"/>
        <v>0</v>
      </c>
      <c r="AE13" s="110">
        <f t="shared" si="17"/>
        <v>0</v>
      </c>
      <c r="AF13" s="232">
        <f t="shared" si="18"/>
        <v>0</v>
      </c>
      <c r="AG13" s="233">
        <f t="shared" si="19"/>
        <v>24.125</v>
      </c>
    </row>
    <row r="14" spans="1:33" ht="15.75">
      <c r="A14" s="158">
        <f t="shared" si="20"/>
        <v>4</v>
      </c>
      <c r="B14" s="77" t="s">
        <v>320</v>
      </c>
      <c r="C14" s="77" t="s">
        <v>31</v>
      </c>
      <c r="D14" s="78"/>
      <c r="E14" s="205">
        <v>18</v>
      </c>
      <c r="F14" s="99">
        <f t="shared" si="0"/>
        <v>36</v>
      </c>
      <c r="G14" s="100">
        <f t="shared" si="1"/>
        <v>3.5999999999999996</v>
      </c>
      <c r="H14" s="98">
        <v>25</v>
      </c>
      <c r="I14" s="105">
        <f t="shared" si="2"/>
        <v>50</v>
      </c>
      <c r="J14" s="100">
        <f t="shared" si="3"/>
        <v>5</v>
      </c>
      <c r="K14" s="98">
        <v>35</v>
      </c>
      <c r="L14" s="99">
        <f t="shared" si="4"/>
        <v>70</v>
      </c>
      <c r="M14" s="100">
        <f t="shared" si="5"/>
        <v>7</v>
      </c>
      <c r="N14" s="221">
        <f t="shared" si="6"/>
        <v>61.900000000000006</v>
      </c>
      <c r="O14" s="173">
        <v>33</v>
      </c>
      <c r="P14" s="222">
        <f t="shared" si="7"/>
        <v>66</v>
      </c>
      <c r="Q14" s="100">
        <f t="shared" si="8"/>
        <v>6.6000000000000005</v>
      </c>
      <c r="R14" s="223">
        <v>48</v>
      </c>
      <c r="S14" s="224">
        <v>30</v>
      </c>
      <c r="T14" s="102">
        <f t="shared" si="9"/>
        <v>39</v>
      </c>
      <c r="U14" s="225">
        <f t="shared" si="10"/>
        <v>8.625</v>
      </c>
      <c r="V14" s="234">
        <f t="shared" si="11"/>
        <v>45.75</v>
      </c>
      <c r="W14" s="227"/>
      <c r="X14" s="222">
        <f t="shared" si="12"/>
        <v>0</v>
      </c>
      <c r="Y14" s="100">
        <f t="shared" si="13"/>
        <v>0</v>
      </c>
      <c r="Z14" s="228"/>
      <c r="AA14" s="229">
        <f t="shared" si="14"/>
        <v>0</v>
      </c>
      <c r="AB14" s="230"/>
      <c r="AC14" s="231">
        <f t="shared" si="15"/>
        <v>0</v>
      </c>
      <c r="AD14" s="217">
        <f t="shared" si="16"/>
        <v>0</v>
      </c>
      <c r="AE14" s="110">
        <f t="shared" si="17"/>
        <v>0</v>
      </c>
      <c r="AF14" s="232">
        <f t="shared" si="18"/>
        <v>0</v>
      </c>
      <c r="AG14" s="233">
        <f t="shared" si="19"/>
        <v>30.825</v>
      </c>
    </row>
    <row r="15" spans="1:33" ht="15.75">
      <c r="A15" s="158">
        <f t="shared" si="20"/>
        <v>5</v>
      </c>
      <c r="B15" s="77" t="s">
        <v>321</v>
      </c>
      <c r="C15" s="77" t="s">
        <v>322</v>
      </c>
      <c r="D15" s="78"/>
      <c r="E15" s="205">
        <v>47</v>
      </c>
      <c r="F15" s="99">
        <f t="shared" si="0"/>
        <v>94</v>
      </c>
      <c r="G15" s="100">
        <f t="shared" si="1"/>
        <v>9.399999999999999</v>
      </c>
      <c r="H15" s="98">
        <v>40</v>
      </c>
      <c r="I15" s="105">
        <f t="shared" si="2"/>
        <v>80</v>
      </c>
      <c r="J15" s="100">
        <f t="shared" si="3"/>
        <v>8</v>
      </c>
      <c r="K15" s="98">
        <v>46</v>
      </c>
      <c r="L15" s="99">
        <f t="shared" si="4"/>
        <v>92</v>
      </c>
      <c r="M15" s="100">
        <f t="shared" si="5"/>
        <v>9.200000000000001</v>
      </c>
      <c r="N15" s="221">
        <f t="shared" si="6"/>
        <v>90.5</v>
      </c>
      <c r="O15" s="173">
        <v>35</v>
      </c>
      <c r="P15" s="222">
        <f t="shared" si="7"/>
        <v>70</v>
      </c>
      <c r="Q15" s="100">
        <f t="shared" si="8"/>
        <v>7</v>
      </c>
      <c r="R15" s="223">
        <v>75</v>
      </c>
      <c r="S15" s="224">
        <v>60</v>
      </c>
      <c r="T15" s="102">
        <f t="shared" si="9"/>
        <v>67.5</v>
      </c>
      <c r="U15" s="225">
        <f t="shared" si="10"/>
        <v>15.937499999999998</v>
      </c>
      <c r="V15" s="234">
        <f t="shared" si="11"/>
        <v>68.125</v>
      </c>
      <c r="W15" s="227"/>
      <c r="X15" s="222">
        <f t="shared" si="12"/>
        <v>0</v>
      </c>
      <c r="Y15" s="100">
        <f t="shared" si="13"/>
        <v>0</v>
      </c>
      <c r="Z15" s="228"/>
      <c r="AA15" s="229">
        <f t="shared" si="14"/>
        <v>0</v>
      </c>
      <c r="AB15" s="230"/>
      <c r="AC15" s="231">
        <f t="shared" si="15"/>
        <v>0</v>
      </c>
      <c r="AD15" s="217">
        <f t="shared" si="16"/>
        <v>0</v>
      </c>
      <c r="AE15" s="110">
        <f t="shared" si="17"/>
        <v>0</v>
      </c>
      <c r="AF15" s="232">
        <f t="shared" si="18"/>
        <v>0</v>
      </c>
      <c r="AG15" s="233">
        <f t="shared" si="19"/>
        <v>49.5375</v>
      </c>
    </row>
    <row r="16" spans="1:33" ht="15.75">
      <c r="A16" s="158">
        <f t="shared" si="20"/>
        <v>6</v>
      </c>
      <c r="B16" s="77" t="s">
        <v>323</v>
      </c>
      <c r="C16" s="77" t="s">
        <v>240</v>
      </c>
      <c r="D16" s="78"/>
      <c r="E16" s="205">
        <v>33</v>
      </c>
      <c r="F16" s="99">
        <f t="shared" si="0"/>
        <v>66</v>
      </c>
      <c r="G16" s="100">
        <f t="shared" si="1"/>
        <v>6.6000000000000005</v>
      </c>
      <c r="H16" s="98">
        <v>14</v>
      </c>
      <c r="I16" s="105">
        <f t="shared" si="2"/>
        <v>28.000000000000004</v>
      </c>
      <c r="J16" s="100">
        <f t="shared" si="3"/>
        <v>2.8000000000000003</v>
      </c>
      <c r="K16" s="98">
        <v>43</v>
      </c>
      <c r="L16" s="99">
        <f t="shared" si="4"/>
        <v>86</v>
      </c>
      <c r="M16" s="100">
        <f t="shared" si="5"/>
        <v>8.6</v>
      </c>
      <c r="N16" s="221">
        <f t="shared" si="6"/>
        <v>74.30000000000001</v>
      </c>
      <c r="O16" s="173">
        <v>43</v>
      </c>
      <c r="P16" s="222">
        <f t="shared" si="7"/>
        <v>86</v>
      </c>
      <c r="Q16" s="100">
        <f t="shared" si="8"/>
        <v>8.6</v>
      </c>
      <c r="R16" s="223">
        <v>51</v>
      </c>
      <c r="S16" s="224">
        <v>44</v>
      </c>
      <c r="T16" s="102">
        <f t="shared" si="9"/>
        <v>47.5</v>
      </c>
      <c r="U16" s="225">
        <f t="shared" si="10"/>
        <v>11.4375</v>
      </c>
      <c r="V16" s="234">
        <f t="shared" si="11"/>
        <v>57.125</v>
      </c>
      <c r="W16" s="227"/>
      <c r="X16" s="222">
        <f t="shared" si="12"/>
        <v>0</v>
      </c>
      <c r="Y16" s="100">
        <f t="shared" si="13"/>
        <v>0</v>
      </c>
      <c r="Z16" s="228"/>
      <c r="AA16" s="229">
        <f t="shared" si="14"/>
        <v>0</v>
      </c>
      <c r="AB16" s="230"/>
      <c r="AC16" s="231">
        <f t="shared" si="15"/>
        <v>0</v>
      </c>
      <c r="AD16" s="217">
        <f t="shared" si="16"/>
        <v>0</v>
      </c>
      <c r="AE16" s="110">
        <f t="shared" si="17"/>
        <v>0</v>
      </c>
      <c r="AF16" s="232">
        <f t="shared" si="18"/>
        <v>0</v>
      </c>
      <c r="AG16" s="233">
        <f t="shared" si="19"/>
        <v>38.0375</v>
      </c>
    </row>
    <row r="17" spans="1:33" ht="15.75">
      <c r="A17" s="158">
        <f t="shared" si="20"/>
        <v>7</v>
      </c>
      <c r="B17" s="77" t="s">
        <v>324</v>
      </c>
      <c r="C17" s="77" t="s">
        <v>325</v>
      </c>
      <c r="D17" s="78"/>
      <c r="E17" s="205">
        <v>36</v>
      </c>
      <c r="F17" s="99">
        <f t="shared" si="0"/>
        <v>72</v>
      </c>
      <c r="G17" s="100">
        <f t="shared" si="1"/>
        <v>7.199999999999999</v>
      </c>
      <c r="H17" s="98">
        <v>25</v>
      </c>
      <c r="I17" s="105">
        <f t="shared" si="2"/>
        <v>50</v>
      </c>
      <c r="J17" s="100">
        <f t="shared" si="3"/>
        <v>5</v>
      </c>
      <c r="K17" s="98">
        <v>34</v>
      </c>
      <c r="L17" s="99">
        <f t="shared" si="4"/>
        <v>68</v>
      </c>
      <c r="M17" s="100">
        <f t="shared" si="5"/>
        <v>6.800000000000001</v>
      </c>
      <c r="N17" s="221">
        <f t="shared" si="6"/>
        <v>65.9</v>
      </c>
      <c r="O17" s="173">
        <v>31</v>
      </c>
      <c r="P17" s="222">
        <f t="shared" si="7"/>
        <v>62</v>
      </c>
      <c r="Q17" s="100">
        <f t="shared" si="8"/>
        <v>6.2</v>
      </c>
      <c r="R17" s="223">
        <v>45</v>
      </c>
      <c r="S17" s="224">
        <v>30</v>
      </c>
      <c r="T17" s="102">
        <f t="shared" si="9"/>
        <v>37.5</v>
      </c>
      <c r="U17" s="225">
        <f t="shared" si="10"/>
        <v>8.4375</v>
      </c>
      <c r="V17" s="234">
        <f t="shared" si="11"/>
        <v>43.625</v>
      </c>
      <c r="W17" s="227"/>
      <c r="X17" s="222">
        <f t="shared" si="12"/>
        <v>0</v>
      </c>
      <c r="Y17" s="100">
        <f t="shared" si="13"/>
        <v>0</v>
      </c>
      <c r="Z17" s="228"/>
      <c r="AA17" s="229">
        <f t="shared" si="14"/>
        <v>0</v>
      </c>
      <c r="AB17" s="230"/>
      <c r="AC17" s="231">
        <f t="shared" si="15"/>
        <v>0</v>
      </c>
      <c r="AD17" s="217">
        <f t="shared" si="16"/>
        <v>0</v>
      </c>
      <c r="AE17" s="110">
        <f t="shared" si="17"/>
        <v>0</v>
      </c>
      <c r="AF17" s="232">
        <f t="shared" si="18"/>
        <v>0</v>
      </c>
      <c r="AG17" s="233">
        <f t="shared" si="19"/>
        <v>33.6375</v>
      </c>
    </row>
    <row r="18" spans="1:33" ht="15.75">
      <c r="A18" s="158">
        <f t="shared" si="20"/>
        <v>8</v>
      </c>
      <c r="B18" s="77" t="s">
        <v>326</v>
      </c>
      <c r="C18" s="77" t="s">
        <v>327</v>
      </c>
      <c r="D18" s="78"/>
      <c r="E18" s="205">
        <v>25</v>
      </c>
      <c r="F18" s="99">
        <f t="shared" si="0"/>
        <v>50</v>
      </c>
      <c r="G18" s="100">
        <f t="shared" si="1"/>
        <v>5</v>
      </c>
      <c r="H18" s="98">
        <v>29</v>
      </c>
      <c r="I18" s="105">
        <f t="shared" si="2"/>
        <v>57.99999999999999</v>
      </c>
      <c r="J18" s="100">
        <f t="shared" si="3"/>
        <v>5.8</v>
      </c>
      <c r="K18" s="98">
        <v>34</v>
      </c>
      <c r="L18" s="99">
        <f t="shared" si="4"/>
        <v>68</v>
      </c>
      <c r="M18" s="100">
        <f t="shared" si="5"/>
        <v>6.800000000000001</v>
      </c>
      <c r="N18" s="221">
        <f t="shared" si="6"/>
        <v>63.8</v>
      </c>
      <c r="O18" s="173">
        <v>41</v>
      </c>
      <c r="P18" s="222">
        <f t="shared" si="7"/>
        <v>82</v>
      </c>
      <c r="Q18" s="100">
        <f t="shared" si="8"/>
        <v>8.2</v>
      </c>
      <c r="R18" s="223">
        <v>58</v>
      </c>
      <c r="S18" s="224">
        <v>53</v>
      </c>
      <c r="T18" s="102">
        <f t="shared" si="9"/>
        <v>55.50000000000001</v>
      </c>
      <c r="U18" s="225">
        <f t="shared" si="10"/>
        <v>13.5625</v>
      </c>
      <c r="V18" s="234">
        <f t="shared" si="11"/>
        <v>62.12500000000001</v>
      </c>
      <c r="W18" s="227"/>
      <c r="X18" s="222">
        <f t="shared" si="12"/>
        <v>0</v>
      </c>
      <c r="Y18" s="100">
        <f t="shared" si="13"/>
        <v>0</v>
      </c>
      <c r="Z18" s="228"/>
      <c r="AA18" s="229">
        <f t="shared" si="14"/>
        <v>0</v>
      </c>
      <c r="AB18" s="230"/>
      <c r="AC18" s="231">
        <f t="shared" si="15"/>
        <v>0</v>
      </c>
      <c r="AD18" s="217">
        <f t="shared" si="16"/>
        <v>0</v>
      </c>
      <c r="AE18" s="110">
        <f t="shared" si="17"/>
        <v>0</v>
      </c>
      <c r="AF18" s="232">
        <f t="shared" si="18"/>
        <v>0</v>
      </c>
      <c r="AG18" s="233">
        <f t="shared" si="19"/>
        <v>39.3625</v>
      </c>
    </row>
    <row r="19" spans="1:33" ht="15.75">
      <c r="A19" s="158">
        <f t="shared" si="20"/>
        <v>9</v>
      </c>
      <c r="B19" s="77" t="s">
        <v>328</v>
      </c>
      <c r="C19" s="77" t="s">
        <v>329</v>
      </c>
      <c r="D19" s="78"/>
      <c r="E19" s="205">
        <v>22</v>
      </c>
      <c r="F19" s="99">
        <f t="shared" si="0"/>
        <v>44</v>
      </c>
      <c r="G19" s="100">
        <f t="shared" si="1"/>
        <v>4.4</v>
      </c>
      <c r="H19" s="98">
        <v>14</v>
      </c>
      <c r="I19" s="105">
        <f t="shared" si="2"/>
        <v>28.000000000000004</v>
      </c>
      <c r="J19" s="100">
        <f t="shared" si="3"/>
        <v>2.8000000000000003</v>
      </c>
      <c r="K19" s="98">
        <v>26</v>
      </c>
      <c r="L19" s="99">
        <f t="shared" si="4"/>
        <v>52</v>
      </c>
      <c r="M19" s="100">
        <f t="shared" si="5"/>
        <v>5.2</v>
      </c>
      <c r="N19" s="221">
        <f t="shared" si="6"/>
        <v>47.2</v>
      </c>
      <c r="O19" s="173">
        <v>13</v>
      </c>
      <c r="P19" s="222">
        <f t="shared" si="7"/>
        <v>26</v>
      </c>
      <c r="Q19" s="100">
        <f t="shared" si="8"/>
        <v>2.6</v>
      </c>
      <c r="R19" s="223">
        <v>38</v>
      </c>
      <c r="S19" s="224">
        <v>22</v>
      </c>
      <c r="T19" s="102">
        <f t="shared" si="9"/>
        <v>30</v>
      </c>
      <c r="U19" s="225">
        <f t="shared" si="10"/>
        <v>6.5</v>
      </c>
      <c r="V19" s="235">
        <f t="shared" si="11"/>
        <v>29</v>
      </c>
      <c r="W19" s="227"/>
      <c r="X19" s="222">
        <f t="shared" si="12"/>
        <v>0</v>
      </c>
      <c r="Y19" s="100">
        <f t="shared" si="13"/>
        <v>0</v>
      </c>
      <c r="Z19" s="228"/>
      <c r="AA19" s="229">
        <f t="shared" si="14"/>
        <v>0</v>
      </c>
      <c r="AB19" s="230"/>
      <c r="AC19" s="231">
        <f t="shared" si="15"/>
        <v>0</v>
      </c>
      <c r="AD19" s="217">
        <f t="shared" si="16"/>
        <v>0</v>
      </c>
      <c r="AE19" s="110">
        <f t="shared" si="17"/>
        <v>0</v>
      </c>
      <c r="AF19" s="232">
        <f t="shared" si="18"/>
        <v>0</v>
      </c>
      <c r="AG19" s="233">
        <f t="shared" si="19"/>
        <v>21.5</v>
      </c>
    </row>
    <row r="20" spans="1:33" ht="15.75">
      <c r="A20" s="158">
        <f t="shared" si="20"/>
        <v>10</v>
      </c>
      <c r="B20" s="77" t="s">
        <v>330</v>
      </c>
      <c r="C20" s="77" t="s">
        <v>143</v>
      </c>
      <c r="D20" s="78"/>
      <c r="E20" s="205">
        <v>28</v>
      </c>
      <c r="F20" s="99">
        <f t="shared" si="0"/>
        <v>56.00000000000001</v>
      </c>
      <c r="G20" s="100">
        <f t="shared" si="1"/>
        <v>5.6000000000000005</v>
      </c>
      <c r="H20" s="98">
        <v>28</v>
      </c>
      <c r="I20" s="105">
        <f t="shared" si="2"/>
        <v>56.00000000000001</v>
      </c>
      <c r="J20" s="100">
        <f t="shared" si="3"/>
        <v>5.6000000000000005</v>
      </c>
      <c r="K20" s="98">
        <v>26</v>
      </c>
      <c r="L20" s="99">
        <f t="shared" si="4"/>
        <v>52</v>
      </c>
      <c r="M20" s="100">
        <f t="shared" si="5"/>
        <v>5.2</v>
      </c>
      <c r="N20" s="221">
        <f t="shared" si="6"/>
        <v>53.2</v>
      </c>
      <c r="O20" s="173">
        <v>24</v>
      </c>
      <c r="P20" s="222">
        <f t="shared" si="7"/>
        <v>48</v>
      </c>
      <c r="Q20" s="100">
        <f t="shared" si="8"/>
        <v>4.8</v>
      </c>
      <c r="R20" s="223">
        <v>45</v>
      </c>
      <c r="S20" s="224">
        <v>26</v>
      </c>
      <c r="T20" s="102">
        <f t="shared" si="9"/>
        <v>35.5</v>
      </c>
      <c r="U20" s="225">
        <f t="shared" si="10"/>
        <v>7.6875</v>
      </c>
      <c r="V20" s="234">
        <f t="shared" si="11"/>
        <v>38.625</v>
      </c>
      <c r="W20" s="227"/>
      <c r="X20" s="222">
        <f t="shared" si="12"/>
        <v>0</v>
      </c>
      <c r="Y20" s="100">
        <f t="shared" si="13"/>
        <v>0</v>
      </c>
      <c r="Z20" s="228"/>
      <c r="AA20" s="229">
        <f t="shared" si="14"/>
        <v>0</v>
      </c>
      <c r="AB20" s="230"/>
      <c r="AC20" s="231">
        <f t="shared" si="15"/>
        <v>0</v>
      </c>
      <c r="AD20" s="217">
        <f t="shared" si="16"/>
        <v>0</v>
      </c>
      <c r="AE20" s="110">
        <f t="shared" si="17"/>
        <v>0</v>
      </c>
      <c r="AF20" s="232">
        <f t="shared" si="18"/>
        <v>0</v>
      </c>
      <c r="AG20" s="233">
        <f t="shared" si="19"/>
        <v>28.887500000000003</v>
      </c>
    </row>
    <row r="21" spans="1:33" ht="15.75">
      <c r="A21" s="158">
        <f t="shared" si="20"/>
        <v>11</v>
      </c>
      <c r="B21" s="77" t="s">
        <v>122</v>
      </c>
      <c r="C21" s="77" t="s">
        <v>331</v>
      </c>
      <c r="D21" s="78"/>
      <c r="E21" s="205">
        <v>37.5</v>
      </c>
      <c r="F21" s="99">
        <f t="shared" si="0"/>
        <v>75</v>
      </c>
      <c r="G21" s="100">
        <f t="shared" si="1"/>
        <v>7.5</v>
      </c>
      <c r="H21" s="98">
        <v>33</v>
      </c>
      <c r="I21" s="105">
        <f t="shared" si="2"/>
        <v>66</v>
      </c>
      <c r="J21" s="100">
        <f t="shared" si="3"/>
        <v>6.6000000000000005</v>
      </c>
      <c r="K21" s="98">
        <v>42</v>
      </c>
      <c r="L21" s="99">
        <f t="shared" si="4"/>
        <v>84</v>
      </c>
      <c r="M21" s="100">
        <f t="shared" si="5"/>
        <v>8.4</v>
      </c>
      <c r="N21" s="221">
        <f t="shared" si="6"/>
        <v>79.95</v>
      </c>
      <c r="O21" s="173">
        <v>41</v>
      </c>
      <c r="P21" s="222">
        <f t="shared" si="7"/>
        <v>82</v>
      </c>
      <c r="Q21" s="100">
        <f t="shared" si="8"/>
        <v>8.2</v>
      </c>
      <c r="R21" s="223">
        <v>63</v>
      </c>
      <c r="S21" s="224">
        <v>32</v>
      </c>
      <c r="T21" s="102">
        <f t="shared" si="9"/>
        <v>47.5</v>
      </c>
      <c r="U21" s="225">
        <f t="shared" si="10"/>
        <v>9.9375</v>
      </c>
      <c r="V21" s="234">
        <f t="shared" si="11"/>
        <v>56.125</v>
      </c>
      <c r="W21" s="227"/>
      <c r="X21" s="222">
        <f t="shared" si="12"/>
        <v>0</v>
      </c>
      <c r="Y21" s="100">
        <f t="shared" si="13"/>
        <v>0</v>
      </c>
      <c r="Z21" s="228"/>
      <c r="AA21" s="229">
        <f t="shared" si="14"/>
        <v>0</v>
      </c>
      <c r="AB21" s="230"/>
      <c r="AC21" s="231">
        <f t="shared" si="15"/>
        <v>0</v>
      </c>
      <c r="AD21" s="217">
        <f t="shared" si="16"/>
        <v>0</v>
      </c>
      <c r="AE21" s="110">
        <f t="shared" si="17"/>
        <v>0</v>
      </c>
      <c r="AF21" s="232">
        <f t="shared" si="18"/>
        <v>0</v>
      </c>
      <c r="AG21" s="233">
        <f t="shared" si="19"/>
        <v>40.6375</v>
      </c>
    </row>
    <row r="22" spans="1:33" ht="15">
      <c r="A22" s="158">
        <f t="shared" si="20"/>
        <v>12</v>
      </c>
      <c r="B22" s="77" t="s">
        <v>332</v>
      </c>
      <c r="C22" s="77" t="s">
        <v>333</v>
      </c>
      <c r="D22" s="78"/>
      <c r="E22" s="205">
        <v>22.5</v>
      </c>
      <c r="F22" s="99">
        <f t="shared" si="0"/>
        <v>45</v>
      </c>
      <c r="G22" s="100">
        <f t="shared" si="1"/>
        <v>4.5</v>
      </c>
      <c r="H22" s="98">
        <v>31</v>
      </c>
      <c r="I22" s="105">
        <f t="shared" si="2"/>
        <v>62</v>
      </c>
      <c r="J22" s="100">
        <f t="shared" si="3"/>
        <v>6.2</v>
      </c>
      <c r="K22" s="98">
        <v>31</v>
      </c>
      <c r="L22" s="99">
        <f t="shared" si="4"/>
        <v>62</v>
      </c>
      <c r="M22" s="100">
        <f t="shared" si="5"/>
        <v>6.2</v>
      </c>
      <c r="N22" s="221">
        <f t="shared" si="6"/>
        <v>59.45</v>
      </c>
      <c r="O22" s="173">
        <v>37</v>
      </c>
      <c r="P22" s="222">
        <f t="shared" si="7"/>
        <v>74</v>
      </c>
      <c r="Q22" s="100">
        <f t="shared" si="8"/>
        <v>7.4</v>
      </c>
      <c r="R22" s="223">
        <v>61</v>
      </c>
      <c r="S22" s="224">
        <v>31</v>
      </c>
      <c r="T22" s="102">
        <f t="shared" si="9"/>
        <v>46</v>
      </c>
      <c r="U22" s="225">
        <f t="shared" si="10"/>
        <v>9.625</v>
      </c>
      <c r="V22" s="234">
        <f t="shared" si="11"/>
        <v>53</v>
      </c>
      <c r="W22" s="227"/>
      <c r="X22" s="222">
        <f t="shared" si="12"/>
        <v>0</v>
      </c>
      <c r="Y22" s="100">
        <f t="shared" si="13"/>
        <v>0</v>
      </c>
      <c r="Z22" s="228"/>
      <c r="AA22" s="229">
        <f t="shared" si="14"/>
        <v>0</v>
      </c>
      <c r="AB22" s="230"/>
      <c r="AC22" s="231">
        <f t="shared" si="15"/>
        <v>0</v>
      </c>
      <c r="AD22" s="217">
        <f t="shared" si="16"/>
        <v>0</v>
      </c>
      <c r="AE22" s="110">
        <f t="shared" si="17"/>
        <v>0</v>
      </c>
      <c r="AF22" s="232">
        <f t="shared" si="18"/>
        <v>0</v>
      </c>
      <c r="AG22" s="233">
        <f t="shared" si="19"/>
        <v>33.925</v>
      </c>
    </row>
    <row r="23" spans="1:33" ht="15">
      <c r="A23" s="158">
        <f t="shared" si="20"/>
        <v>13</v>
      </c>
      <c r="B23" s="77" t="s">
        <v>334</v>
      </c>
      <c r="C23" s="77" t="s">
        <v>335</v>
      </c>
      <c r="D23" s="78"/>
      <c r="E23" s="205">
        <v>30</v>
      </c>
      <c r="F23" s="99">
        <f t="shared" si="0"/>
        <v>60</v>
      </c>
      <c r="G23" s="100">
        <f t="shared" si="1"/>
        <v>6</v>
      </c>
      <c r="H23" s="98">
        <v>27</v>
      </c>
      <c r="I23" s="105">
        <f t="shared" si="2"/>
        <v>54</v>
      </c>
      <c r="J23" s="100">
        <f t="shared" si="3"/>
        <v>5.4</v>
      </c>
      <c r="K23" s="98">
        <v>18</v>
      </c>
      <c r="L23" s="99">
        <f t="shared" si="4"/>
        <v>36</v>
      </c>
      <c r="M23" s="100">
        <f t="shared" si="5"/>
        <v>3.5999999999999996</v>
      </c>
      <c r="N23" s="221">
        <f t="shared" si="6"/>
        <v>42.300000000000004</v>
      </c>
      <c r="O23" s="173">
        <v>25</v>
      </c>
      <c r="P23" s="222">
        <f t="shared" si="7"/>
        <v>50</v>
      </c>
      <c r="Q23" s="100">
        <f t="shared" si="8"/>
        <v>5</v>
      </c>
      <c r="R23" s="223">
        <v>54</v>
      </c>
      <c r="S23" s="224">
        <v>29</v>
      </c>
      <c r="T23" s="102">
        <f t="shared" si="9"/>
        <v>41.5</v>
      </c>
      <c r="U23" s="225">
        <f t="shared" si="10"/>
        <v>8.8125</v>
      </c>
      <c r="V23" s="234">
        <f t="shared" si="11"/>
        <v>43.625</v>
      </c>
      <c r="W23" s="227"/>
      <c r="X23" s="222">
        <f t="shared" si="12"/>
        <v>0</v>
      </c>
      <c r="Y23" s="100">
        <f t="shared" si="13"/>
        <v>0</v>
      </c>
      <c r="Z23" s="228"/>
      <c r="AA23" s="229">
        <f t="shared" si="14"/>
        <v>0</v>
      </c>
      <c r="AB23" s="230"/>
      <c r="AC23" s="231">
        <f t="shared" si="15"/>
        <v>0</v>
      </c>
      <c r="AD23" s="217">
        <f t="shared" si="16"/>
        <v>0</v>
      </c>
      <c r="AE23" s="110">
        <f t="shared" si="17"/>
        <v>0</v>
      </c>
      <c r="AF23" s="232">
        <f t="shared" si="18"/>
        <v>0</v>
      </c>
      <c r="AG23" s="233">
        <f t="shared" si="19"/>
        <v>28.8125</v>
      </c>
    </row>
    <row r="24" spans="1:33" ht="15">
      <c r="A24" s="158">
        <f t="shared" si="20"/>
        <v>14</v>
      </c>
      <c r="B24" s="77" t="s">
        <v>336</v>
      </c>
      <c r="C24" s="237" t="s">
        <v>337</v>
      </c>
      <c r="D24" s="78"/>
      <c r="E24" s="205">
        <v>23</v>
      </c>
      <c r="F24" s="99">
        <f t="shared" si="0"/>
        <v>46</v>
      </c>
      <c r="G24" s="100">
        <f t="shared" si="1"/>
        <v>4.6000000000000005</v>
      </c>
      <c r="H24" s="98">
        <v>21</v>
      </c>
      <c r="I24" s="105">
        <f t="shared" si="2"/>
        <v>42</v>
      </c>
      <c r="J24" s="100">
        <f t="shared" si="3"/>
        <v>4.2</v>
      </c>
      <c r="K24" s="98">
        <v>31</v>
      </c>
      <c r="L24" s="99">
        <f t="shared" si="4"/>
        <v>62</v>
      </c>
      <c r="M24" s="100">
        <f t="shared" si="5"/>
        <v>6.2</v>
      </c>
      <c r="N24" s="221">
        <f t="shared" si="6"/>
        <v>56.60000000000001</v>
      </c>
      <c r="O24" s="173">
        <v>29</v>
      </c>
      <c r="P24" s="222">
        <f t="shared" si="7"/>
        <v>57.99999999999999</v>
      </c>
      <c r="Q24" s="100">
        <f t="shared" si="8"/>
        <v>5.8</v>
      </c>
      <c r="R24" s="223">
        <v>60</v>
      </c>
      <c r="S24" s="224">
        <v>30</v>
      </c>
      <c r="T24" s="102">
        <f t="shared" si="9"/>
        <v>45</v>
      </c>
      <c r="U24" s="225">
        <f t="shared" si="10"/>
        <v>9.375</v>
      </c>
      <c r="V24" s="234">
        <f t="shared" si="11"/>
        <v>48.25</v>
      </c>
      <c r="W24" s="227"/>
      <c r="X24" s="222">
        <f t="shared" si="12"/>
        <v>0</v>
      </c>
      <c r="Y24" s="100">
        <f t="shared" si="13"/>
        <v>0</v>
      </c>
      <c r="Z24" s="228"/>
      <c r="AA24" s="229">
        <f t="shared" si="14"/>
        <v>0</v>
      </c>
      <c r="AB24" s="230"/>
      <c r="AC24" s="231">
        <f t="shared" si="15"/>
        <v>0</v>
      </c>
      <c r="AD24" s="217">
        <f t="shared" si="16"/>
        <v>0</v>
      </c>
      <c r="AE24" s="110">
        <f t="shared" si="17"/>
        <v>0</v>
      </c>
      <c r="AF24" s="232">
        <f t="shared" si="18"/>
        <v>0</v>
      </c>
      <c r="AG24" s="233">
        <f t="shared" si="19"/>
        <v>30.175</v>
      </c>
    </row>
    <row r="25" spans="1:33" ht="15">
      <c r="A25" s="158">
        <f t="shared" si="20"/>
        <v>15</v>
      </c>
      <c r="B25" s="77" t="s">
        <v>338</v>
      </c>
      <c r="C25" s="237" t="s">
        <v>339</v>
      </c>
      <c r="D25" s="78"/>
      <c r="E25" s="205">
        <v>21</v>
      </c>
      <c r="F25" s="99">
        <f t="shared" si="0"/>
        <v>42</v>
      </c>
      <c r="G25" s="100">
        <f t="shared" si="1"/>
        <v>4.2</v>
      </c>
      <c r="H25" s="98">
        <v>19</v>
      </c>
      <c r="I25" s="105">
        <f t="shared" si="2"/>
        <v>38</v>
      </c>
      <c r="J25" s="100">
        <f t="shared" si="3"/>
        <v>3.8</v>
      </c>
      <c r="K25" s="98">
        <v>17</v>
      </c>
      <c r="L25" s="99">
        <f t="shared" si="4"/>
        <v>34</v>
      </c>
      <c r="M25" s="100">
        <f t="shared" si="5"/>
        <v>3.4000000000000004</v>
      </c>
      <c r="N25" s="265">
        <f t="shared" si="6"/>
        <v>35.8</v>
      </c>
      <c r="O25" s="173">
        <v>8</v>
      </c>
      <c r="P25" s="222">
        <f t="shared" si="7"/>
        <v>16</v>
      </c>
      <c r="Q25" s="100">
        <f t="shared" si="8"/>
        <v>1.6</v>
      </c>
      <c r="R25" s="223">
        <v>44</v>
      </c>
      <c r="S25" s="224">
        <v>25</v>
      </c>
      <c r="T25" s="102">
        <f t="shared" si="9"/>
        <v>34.5</v>
      </c>
      <c r="U25" s="225">
        <f t="shared" si="10"/>
        <v>7.4375</v>
      </c>
      <c r="V25" s="234">
        <f t="shared" si="11"/>
        <v>29.875</v>
      </c>
      <c r="W25" s="227"/>
      <c r="X25" s="222">
        <f t="shared" si="12"/>
        <v>0</v>
      </c>
      <c r="Y25" s="100">
        <f t="shared" si="13"/>
        <v>0</v>
      </c>
      <c r="Z25" s="228"/>
      <c r="AA25" s="229">
        <f t="shared" si="14"/>
        <v>0</v>
      </c>
      <c r="AB25" s="230"/>
      <c r="AC25" s="231">
        <f t="shared" si="15"/>
        <v>0</v>
      </c>
      <c r="AD25" s="217">
        <f t="shared" si="16"/>
        <v>0</v>
      </c>
      <c r="AE25" s="110">
        <f t="shared" si="17"/>
        <v>0</v>
      </c>
      <c r="AF25" s="232">
        <f t="shared" si="18"/>
        <v>0</v>
      </c>
      <c r="AG25" s="233">
        <f t="shared" si="19"/>
        <v>20.4375</v>
      </c>
    </row>
    <row r="26" spans="1:33" ht="15">
      <c r="A26" s="158">
        <f t="shared" si="20"/>
        <v>16</v>
      </c>
      <c r="B26" s="77" t="s">
        <v>340</v>
      </c>
      <c r="C26" s="77" t="s">
        <v>341</v>
      </c>
      <c r="D26" s="78"/>
      <c r="E26" s="205">
        <v>35</v>
      </c>
      <c r="F26" s="99">
        <f t="shared" si="0"/>
        <v>70</v>
      </c>
      <c r="G26" s="100">
        <f t="shared" si="1"/>
        <v>7</v>
      </c>
      <c r="H26" s="98">
        <v>21</v>
      </c>
      <c r="I26" s="105">
        <f t="shared" si="2"/>
        <v>42</v>
      </c>
      <c r="J26" s="100">
        <f t="shared" si="3"/>
        <v>4.2</v>
      </c>
      <c r="K26" s="98">
        <v>24</v>
      </c>
      <c r="L26" s="99">
        <f t="shared" si="4"/>
        <v>48</v>
      </c>
      <c r="M26" s="100">
        <f t="shared" si="5"/>
        <v>4.8</v>
      </c>
      <c r="N26" s="221">
        <f t="shared" si="6"/>
        <v>50.400000000000006</v>
      </c>
      <c r="O26" s="173">
        <v>24</v>
      </c>
      <c r="P26" s="222">
        <f t="shared" si="7"/>
        <v>48</v>
      </c>
      <c r="Q26" s="100">
        <f t="shared" si="8"/>
        <v>4.8</v>
      </c>
      <c r="R26" s="223">
        <v>36</v>
      </c>
      <c r="S26" s="224">
        <v>24</v>
      </c>
      <c r="T26" s="102">
        <f t="shared" si="9"/>
        <v>30</v>
      </c>
      <c r="U26" s="225">
        <f t="shared" si="10"/>
        <v>6.75</v>
      </c>
      <c r="V26" s="234">
        <f t="shared" si="11"/>
        <v>34.5</v>
      </c>
      <c r="W26" s="227"/>
      <c r="X26" s="222">
        <f t="shared" si="12"/>
        <v>0</v>
      </c>
      <c r="Y26" s="100">
        <f t="shared" si="13"/>
        <v>0</v>
      </c>
      <c r="Z26" s="228"/>
      <c r="AA26" s="229">
        <f t="shared" si="14"/>
        <v>0</v>
      </c>
      <c r="AB26" s="230"/>
      <c r="AC26" s="231">
        <f t="shared" si="15"/>
        <v>0</v>
      </c>
      <c r="AD26" s="217">
        <f t="shared" si="16"/>
        <v>0</v>
      </c>
      <c r="AE26" s="110">
        <f t="shared" si="17"/>
        <v>0</v>
      </c>
      <c r="AF26" s="232">
        <f t="shared" si="18"/>
        <v>0</v>
      </c>
      <c r="AG26" s="233">
        <f t="shared" si="19"/>
        <v>27.55</v>
      </c>
    </row>
    <row r="27" spans="1:33" ht="15">
      <c r="A27" s="158">
        <f t="shared" si="20"/>
        <v>17</v>
      </c>
      <c r="B27" s="77" t="s">
        <v>342</v>
      </c>
      <c r="C27" s="77" t="s">
        <v>343</v>
      </c>
      <c r="D27" s="78"/>
      <c r="E27" s="205">
        <v>28</v>
      </c>
      <c r="F27" s="99">
        <f t="shared" si="0"/>
        <v>56.00000000000001</v>
      </c>
      <c r="G27" s="100">
        <f t="shared" si="1"/>
        <v>5.6000000000000005</v>
      </c>
      <c r="H27" s="98">
        <v>15</v>
      </c>
      <c r="I27" s="105">
        <f t="shared" si="2"/>
        <v>30</v>
      </c>
      <c r="J27" s="100">
        <f t="shared" si="3"/>
        <v>3</v>
      </c>
      <c r="K27" s="98">
        <v>31</v>
      </c>
      <c r="L27" s="99">
        <f t="shared" si="4"/>
        <v>62</v>
      </c>
      <c r="M27" s="100">
        <f t="shared" si="5"/>
        <v>6.2</v>
      </c>
      <c r="N27" s="221">
        <f t="shared" si="6"/>
        <v>56.300000000000004</v>
      </c>
      <c r="O27" s="173">
        <v>24</v>
      </c>
      <c r="P27" s="222">
        <f t="shared" si="7"/>
        <v>48</v>
      </c>
      <c r="Q27" s="100">
        <f t="shared" si="8"/>
        <v>4.8</v>
      </c>
      <c r="R27" s="223">
        <v>56</v>
      </c>
      <c r="S27" s="224">
        <v>31</v>
      </c>
      <c r="T27" s="102">
        <f t="shared" si="9"/>
        <v>43.5</v>
      </c>
      <c r="U27" s="225">
        <f t="shared" si="10"/>
        <v>9.3125</v>
      </c>
      <c r="V27" s="234">
        <f t="shared" si="11"/>
        <v>44.625</v>
      </c>
      <c r="W27" s="227"/>
      <c r="X27" s="222">
        <f t="shared" si="12"/>
        <v>0</v>
      </c>
      <c r="Y27" s="100">
        <f t="shared" si="13"/>
        <v>0</v>
      </c>
      <c r="Z27" s="228"/>
      <c r="AA27" s="229">
        <f t="shared" si="14"/>
        <v>0</v>
      </c>
      <c r="AB27" s="230"/>
      <c r="AC27" s="231">
        <f t="shared" si="15"/>
        <v>0</v>
      </c>
      <c r="AD27" s="217">
        <f t="shared" si="16"/>
        <v>0</v>
      </c>
      <c r="AE27" s="110">
        <f t="shared" si="17"/>
        <v>0</v>
      </c>
      <c r="AF27" s="232">
        <f t="shared" si="18"/>
        <v>0</v>
      </c>
      <c r="AG27" s="233">
        <f t="shared" si="19"/>
        <v>28.9125</v>
      </c>
    </row>
    <row r="28" spans="1:33" ht="15">
      <c r="A28" s="158">
        <f t="shared" si="20"/>
        <v>18</v>
      </c>
      <c r="B28" s="77" t="s">
        <v>344</v>
      </c>
      <c r="C28" s="77" t="s">
        <v>345</v>
      </c>
      <c r="D28" s="78"/>
      <c r="E28" s="205">
        <v>34</v>
      </c>
      <c r="F28" s="99">
        <f t="shared" si="0"/>
        <v>68</v>
      </c>
      <c r="G28" s="100">
        <f t="shared" si="1"/>
        <v>6.800000000000001</v>
      </c>
      <c r="H28" s="98">
        <v>17</v>
      </c>
      <c r="I28" s="105">
        <f t="shared" si="2"/>
        <v>34</v>
      </c>
      <c r="J28" s="100">
        <f t="shared" si="3"/>
        <v>3.4000000000000004</v>
      </c>
      <c r="K28" s="98">
        <v>35</v>
      </c>
      <c r="L28" s="99">
        <f t="shared" si="4"/>
        <v>70</v>
      </c>
      <c r="M28" s="100">
        <f t="shared" si="5"/>
        <v>7</v>
      </c>
      <c r="N28" s="221">
        <f t="shared" si="6"/>
        <v>64.30000000000001</v>
      </c>
      <c r="O28" s="173">
        <v>41</v>
      </c>
      <c r="P28" s="222">
        <f t="shared" si="7"/>
        <v>82</v>
      </c>
      <c r="Q28" s="100">
        <f t="shared" si="8"/>
        <v>8.2</v>
      </c>
      <c r="R28" s="223">
        <v>64</v>
      </c>
      <c r="S28" s="224">
        <v>39</v>
      </c>
      <c r="T28" s="102">
        <f t="shared" si="9"/>
        <v>51.5</v>
      </c>
      <c r="U28" s="225">
        <f t="shared" si="10"/>
        <v>11.3125</v>
      </c>
      <c r="V28" s="234">
        <f t="shared" si="11"/>
        <v>59.125</v>
      </c>
      <c r="W28" s="227"/>
      <c r="X28" s="222">
        <f t="shared" si="12"/>
        <v>0</v>
      </c>
      <c r="Y28" s="100">
        <f t="shared" si="13"/>
        <v>0</v>
      </c>
      <c r="Z28" s="228"/>
      <c r="AA28" s="229">
        <f t="shared" si="14"/>
        <v>0</v>
      </c>
      <c r="AB28" s="230"/>
      <c r="AC28" s="231">
        <f t="shared" si="15"/>
        <v>0</v>
      </c>
      <c r="AD28" s="217">
        <f t="shared" si="16"/>
        <v>0</v>
      </c>
      <c r="AE28" s="110">
        <f t="shared" si="17"/>
        <v>0</v>
      </c>
      <c r="AF28" s="232">
        <f t="shared" si="18"/>
        <v>0</v>
      </c>
      <c r="AG28" s="233">
        <f t="shared" si="19"/>
        <v>36.712500000000006</v>
      </c>
    </row>
    <row r="29" spans="1:33" ht="15">
      <c r="A29" s="158">
        <f t="shared" si="20"/>
        <v>19</v>
      </c>
      <c r="B29" s="77" t="s">
        <v>346</v>
      </c>
      <c r="C29" s="77" t="s">
        <v>347</v>
      </c>
      <c r="D29" s="78"/>
      <c r="E29" s="205">
        <v>34</v>
      </c>
      <c r="F29" s="99">
        <f t="shared" si="0"/>
        <v>68</v>
      </c>
      <c r="G29" s="100">
        <f t="shared" si="1"/>
        <v>6.800000000000001</v>
      </c>
      <c r="H29" s="98">
        <v>33</v>
      </c>
      <c r="I29" s="105">
        <f t="shared" si="2"/>
        <v>66</v>
      </c>
      <c r="J29" s="100">
        <f t="shared" si="3"/>
        <v>6.6000000000000005</v>
      </c>
      <c r="K29" s="98">
        <v>38</v>
      </c>
      <c r="L29" s="99">
        <f t="shared" si="4"/>
        <v>76</v>
      </c>
      <c r="M29" s="100">
        <f t="shared" si="5"/>
        <v>7.6</v>
      </c>
      <c r="N29" s="221">
        <f t="shared" si="6"/>
        <v>73.30000000000001</v>
      </c>
      <c r="O29" s="173">
        <v>30</v>
      </c>
      <c r="P29" s="222">
        <f t="shared" si="7"/>
        <v>60</v>
      </c>
      <c r="Q29" s="100">
        <f t="shared" si="8"/>
        <v>6</v>
      </c>
      <c r="R29" s="223">
        <v>70</v>
      </c>
      <c r="S29" s="224">
        <v>49</v>
      </c>
      <c r="T29" s="102">
        <f t="shared" si="9"/>
        <v>59.5</v>
      </c>
      <c r="U29" s="225">
        <f t="shared" si="10"/>
        <v>13.5625</v>
      </c>
      <c r="V29" s="234">
        <f t="shared" si="11"/>
        <v>59.625</v>
      </c>
      <c r="W29" s="227"/>
      <c r="X29" s="222">
        <f t="shared" si="12"/>
        <v>0</v>
      </c>
      <c r="Y29" s="100">
        <f t="shared" si="13"/>
        <v>0</v>
      </c>
      <c r="Z29" s="228"/>
      <c r="AA29" s="229">
        <f t="shared" si="14"/>
        <v>0</v>
      </c>
      <c r="AB29" s="230"/>
      <c r="AC29" s="231">
        <f t="shared" si="15"/>
        <v>0</v>
      </c>
      <c r="AD29" s="217">
        <f t="shared" si="16"/>
        <v>0</v>
      </c>
      <c r="AE29" s="110">
        <f t="shared" si="17"/>
        <v>0</v>
      </c>
      <c r="AF29" s="232">
        <f t="shared" si="18"/>
        <v>0</v>
      </c>
      <c r="AG29" s="233">
        <f t="shared" si="19"/>
        <v>40.5625</v>
      </c>
    </row>
    <row r="30" spans="1:33" ht="15">
      <c r="A30" s="158">
        <f t="shared" si="20"/>
        <v>20</v>
      </c>
      <c r="B30" s="77" t="s">
        <v>348</v>
      </c>
      <c r="C30" s="77" t="s">
        <v>349</v>
      </c>
      <c r="D30" s="78"/>
      <c r="E30" s="205">
        <v>27.5</v>
      </c>
      <c r="F30" s="99">
        <f t="shared" si="0"/>
        <v>55.00000000000001</v>
      </c>
      <c r="G30" s="100">
        <f t="shared" si="1"/>
        <v>5.5</v>
      </c>
      <c r="H30" s="98">
        <v>12</v>
      </c>
      <c r="I30" s="105">
        <f t="shared" si="2"/>
        <v>24</v>
      </c>
      <c r="J30" s="100">
        <f t="shared" si="3"/>
        <v>2.4</v>
      </c>
      <c r="K30" s="98">
        <v>22</v>
      </c>
      <c r="L30" s="99">
        <f t="shared" si="4"/>
        <v>44</v>
      </c>
      <c r="M30" s="100">
        <f t="shared" si="5"/>
        <v>4.4</v>
      </c>
      <c r="N30" s="221">
        <f t="shared" si="6"/>
        <v>42.650000000000006</v>
      </c>
      <c r="O30" s="173">
        <v>31</v>
      </c>
      <c r="P30" s="222">
        <f t="shared" si="7"/>
        <v>62</v>
      </c>
      <c r="Q30" s="100">
        <f t="shared" si="8"/>
        <v>6.2</v>
      </c>
      <c r="R30" s="223">
        <v>53</v>
      </c>
      <c r="S30" s="224">
        <v>44</v>
      </c>
      <c r="T30" s="102">
        <f t="shared" si="9"/>
        <v>48.5</v>
      </c>
      <c r="U30" s="225">
        <f t="shared" si="10"/>
        <v>11.5625</v>
      </c>
      <c r="V30" s="234">
        <f t="shared" si="11"/>
        <v>51.875</v>
      </c>
      <c r="W30" s="227"/>
      <c r="X30" s="222">
        <f t="shared" si="12"/>
        <v>0</v>
      </c>
      <c r="Y30" s="100">
        <f t="shared" si="13"/>
        <v>0</v>
      </c>
      <c r="Z30" s="228"/>
      <c r="AA30" s="229">
        <f t="shared" si="14"/>
        <v>0</v>
      </c>
      <c r="AB30" s="230"/>
      <c r="AC30" s="231">
        <f t="shared" si="15"/>
        <v>0</v>
      </c>
      <c r="AD30" s="217">
        <f t="shared" si="16"/>
        <v>0</v>
      </c>
      <c r="AE30" s="110">
        <f t="shared" si="17"/>
        <v>0</v>
      </c>
      <c r="AF30" s="232">
        <f t="shared" si="18"/>
        <v>0</v>
      </c>
      <c r="AG30" s="233">
        <f t="shared" si="19"/>
        <v>30.0625</v>
      </c>
    </row>
    <row r="31" spans="1:33" ht="15">
      <c r="A31" s="158">
        <f t="shared" si="20"/>
        <v>21</v>
      </c>
      <c r="B31" s="77" t="s">
        <v>350</v>
      </c>
      <c r="C31" s="77" t="s">
        <v>351</v>
      </c>
      <c r="D31" s="78"/>
      <c r="E31" s="205">
        <v>28</v>
      </c>
      <c r="F31" s="99">
        <f t="shared" si="0"/>
        <v>56.00000000000001</v>
      </c>
      <c r="G31" s="100">
        <f t="shared" si="1"/>
        <v>5.6000000000000005</v>
      </c>
      <c r="H31" s="98">
        <v>23</v>
      </c>
      <c r="I31" s="105">
        <f t="shared" si="2"/>
        <v>46</v>
      </c>
      <c r="J31" s="100">
        <f t="shared" si="3"/>
        <v>4.6000000000000005</v>
      </c>
      <c r="K31" s="98">
        <v>37</v>
      </c>
      <c r="L31" s="99">
        <f t="shared" si="4"/>
        <v>74</v>
      </c>
      <c r="M31" s="100">
        <f t="shared" si="5"/>
        <v>7.4</v>
      </c>
      <c r="N31" s="221">
        <f t="shared" si="6"/>
        <v>67.10000000000001</v>
      </c>
      <c r="O31" s="173">
        <v>17</v>
      </c>
      <c r="P31" s="222">
        <f t="shared" si="7"/>
        <v>34</v>
      </c>
      <c r="Q31" s="100">
        <f t="shared" si="8"/>
        <v>3.4000000000000004</v>
      </c>
      <c r="R31" s="223">
        <v>59</v>
      </c>
      <c r="S31" s="224">
        <v>34</v>
      </c>
      <c r="T31" s="102">
        <f t="shared" si="9"/>
        <v>46.5</v>
      </c>
      <c r="U31" s="225">
        <f t="shared" si="10"/>
        <v>10.0625</v>
      </c>
      <c r="V31" s="234">
        <f t="shared" si="11"/>
        <v>43.375</v>
      </c>
      <c r="W31" s="227"/>
      <c r="X31" s="222">
        <f t="shared" si="12"/>
        <v>0</v>
      </c>
      <c r="Y31" s="100">
        <f t="shared" si="13"/>
        <v>0</v>
      </c>
      <c r="Z31" s="228"/>
      <c r="AA31" s="229">
        <f t="shared" si="14"/>
        <v>0</v>
      </c>
      <c r="AB31" s="230"/>
      <c r="AC31" s="231">
        <f t="shared" si="15"/>
        <v>0</v>
      </c>
      <c r="AD31" s="217">
        <f t="shared" si="16"/>
        <v>0</v>
      </c>
      <c r="AE31" s="110">
        <f t="shared" si="17"/>
        <v>0</v>
      </c>
      <c r="AF31" s="232">
        <f t="shared" si="18"/>
        <v>0</v>
      </c>
      <c r="AG31" s="233">
        <f t="shared" si="19"/>
        <v>31.0625</v>
      </c>
    </row>
    <row r="32" spans="1:33" ht="15">
      <c r="A32" s="158">
        <f t="shared" si="20"/>
        <v>22</v>
      </c>
      <c r="B32" s="77" t="s">
        <v>352</v>
      </c>
      <c r="C32" s="77" t="s">
        <v>353</v>
      </c>
      <c r="D32" s="78"/>
      <c r="E32" s="205">
        <v>12.5</v>
      </c>
      <c r="F32" s="99">
        <f t="shared" si="0"/>
        <v>25</v>
      </c>
      <c r="G32" s="100">
        <f t="shared" si="1"/>
        <v>2.5</v>
      </c>
      <c r="H32" s="98">
        <v>14</v>
      </c>
      <c r="I32" s="105">
        <f t="shared" si="2"/>
        <v>28.000000000000004</v>
      </c>
      <c r="J32" s="100">
        <f t="shared" si="3"/>
        <v>2.8000000000000003</v>
      </c>
      <c r="K32" s="98">
        <v>25</v>
      </c>
      <c r="L32" s="99">
        <f t="shared" si="4"/>
        <v>50</v>
      </c>
      <c r="M32" s="100">
        <f t="shared" si="5"/>
        <v>5</v>
      </c>
      <c r="N32" s="221">
        <f t="shared" si="6"/>
        <v>42.95</v>
      </c>
      <c r="O32" s="173">
        <v>21</v>
      </c>
      <c r="P32" s="222">
        <f t="shared" si="7"/>
        <v>42</v>
      </c>
      <c r="Q32" s="100">
        <f t="shared" si="8"/>
        <v>4.2</v>
      </c>
      <c r="R32" s="223">
        <v>34</v>
      </c>
      <c r="S32" s="224">
        <v>19</v>
      </c>
      <c r="T32" s="102">
        <f t="shared" si="9"/>
        <v>26.5</v>
      </c>
      <c r="U32" s="225">
        <f t="shared" si="10"/>
        <v>5.6875</v>
      </c>
      <c r="V32" s="234">
        <f t="shared" si="11"/>
        <v>30.375</v>
      </c>
      <c r="W32" s="227"/>
      <c r="X32" s="222">
        <f t="shared" si="12"/>
        <v>0</v>
      </c>
      <c r="Y32" s="100">
        <f t="shared" si="13"/>
        <v>0</v>
      </c>
      <c r="Z32" s="228"/>
      <c r="AA32" s="229">
        <f t="shared" si="14"/>
        <v>0</v>
      </c>
      <c r="AB32" s="230"/>
      <c r="AC32" s="231">
        <f t="shared" si="15"/>
        <v>0</v>
      </c>
      <c r="AD32" s="217">
        <f t="shared" si="16"/>
        <v>0</v>
      </c>
      <c r="AE32" s="110">
        <f t="shared" si="17"/>
        <v>0</v>
      </c>
      <c r="AF32" s="232">
        <f t="shared" si="18"/>
        <v>0</v>
      </c>
      <c r="AG32" s="233">
        <f t="shared" si="19"/>
        <v>20.1875</v>
      </c>
    </row>
    <row r="33" spans="1:33" ht="15">
      <c r="A33" s="158">
        <f t="shared" si="20"/>
        <v>23</v>
      </c>
      <c r="B33" s="77" t="s">
        <v>354</v>
      </c>
      <c r="C33" s="77" t="s">
        <v>355</v>
      </c>
      <c r="D33" s="78"/>
      <c r="E33" s="205">
        <v>24</v>
      </c>
      <c r="F33" s="99">
        <f t="shared" si="0"/>
        <v>48</v>
      </c>
      <c r="G33" s="100">
        <f t="shared" si="1"/>
        <v>4.8</v>
      </c>
      <c r="H33" s="98">
        <v>23</v>
      </c>
      <c r="I33" s="105">
        <f t="shared" si="2"/>
        <v>46</v>
      </c>
      <c r="J33" s="100">
        <f t="shared" si="3"/>
        <v>4.6000000000000005</v>
      </c>
      <c r="K33" s="98">
        <v>33</v>
      </c>
      <c r="L33" s="99">
        <f t="shared" si="4"/>
        <v>66</v>
      </c>
      <c r="M33" s="100">
        <f t="shared" si="5"/>
        <v>6.6000000000000005</v>
      </c>
      <c r="N33" s="221">
        <f t="shared" si="6"/>
        <v>60.3</v>
      </c>
      <c r="O33" s="173">
        <v>29</v>
      </c>
      <c r="P33" s="222">
        <f t="shared" si="7"/>
        <v>57.99999999999999</v>
      </c>
      <c r="Q33" s="100">
        <f t="shared" si="8"/>
        <v>5.8</v>
      </c>
      <c r="R33" s="223">
        <v>73</v>
      </c>
      <c r="S33" s="224">
        <v>46</v>
      </c>
      <c r="T33" s="102">
        <f t="shared" si="9"/>
        <v>59.5</v>
      </c>
      <c r="U33" s="225">
        <f t="shared" si="10"/>
        <v>13.1875</v>
      </c>
      <c r="V33" s="234">
        <f t="shared" si="11"/>
        <v>59.125</v>
      </c>
      <c r="W33" s="227"/>
      <c r="X33" s="222">
        <f t="shared" si="12"/>
        <v>0</v>
      </c>
      <c r="Y33" s="100">
        <f t="shared" si="13"/>
        <v>0</v>
      </c>
      <c r="Z33" s="228"/>
      <c r="AA33" s="229">
        <f t="shared" si="14"/>
        <v>0</v>
      </c>
      <c r="AB33" s="230"/>
      <c r="AC33" s="231">
        <f t="shared" si="15"/>
        <v>0</v>
      </c>
      <c r="AD33" s="217">
        <f t="shared" si="16"/>
        <v>0</v>
      </c>
      <c r="AE33" s="110">
        <f t="shared" si="17"/>
        <v>0</v>
      </c>
      <c r="AF33" s="232">
        <f t="shared" si="18"/>
        <v>0</v>
      </c>
      <c r="AG33" s="233">
        <f t="shared" si="19"/>
        <v>34.9875</v>
      </c>
    </row>
    <row r="34" spans="1:33" ht="15">
      <c r="A34" s="158">
        <f t="shared" si="20"/>
        <v>24</v>
      </c>
      <c r="B34" s="77" t="s">
        <v>356</v>
      </c>
      <c r="C34" s="77" t="s">
        <v>357</v>
      </c>
      <c r="D34" s="78"/>
      <c r="E34" s="205">
        <v>27.5</v>
      </c>
      <c r="F34" s="99">
        <f t="shared" si="0"/>
        <v>55.00000000000001</v>
      </c>
      <c r="G34" s="100">
        <f t="shared" si="1"/>
        <v>5.5</v>
      </c>
      <c r="H34" s="98">
        <v>13</v>
      </c>
      <c r="I34" s="105">
        <f t="shared" si="2"/>
        <v>26</v>
      </c>
      <c r="J34" s="100">
        <f t="shared" si="3"/>
        <v>2.6</v>
      </c>
      <c r="K34" s="98">
        <v>33</v>
      </c>
      <c r="L34" s="99">
        <f t="shared" si="4"/>
        <v>66</v>
      </c>
      <c r="M34" s="100">
        <f t="shared" si="5"/>
        <v>6.6000000000000005</v>
      </c>
      <c r="N34" s="221">
        <f t="shared" si="6"/>
        <v>58.35</v>
      </c>
      <c r="O34" s="173">
        <v>33</v>
      </c>
      <c r="P34" s="222">
        <f t="shared" si="7"/>
        <v>66</v>
      </c>
      <c r="Q34" s="100">
        <f t="shared" si="8"/>
        <v>6.6000000000000005</v>
      </c>
      <c r="R34" s="223">
        <v>63</v>
      </c>
      <c r="S34" s="224">
        <v>35</v>
      </c>
      <c r="T34" s="102">
        <f t="shared" si="9"/>
        <v>49</v>
      </c>
      <c r="U34" s="225">
        <f t="shared" si="10"/>
        <v>10.5</v>
      </c>
      <c r="V34" s="234">
        <f t="shared" si="11"/>
        <v>53.25</v>
      </c>
      <c r="W34" s="227"/>
      <c r="X34" s="222">
        <f t="shared" si="12"/>
        <v>0</v>
      </c>
      <c r="Y34" s="100">
        <f t="shared" si="13"/>
        <v>0</v>
      </c>
      <c r="Z34" s="228"/>
      <c r="AA34" s="229">
        <f t="shared" si="14"/>
        <v>0</v>
      </c>
      <c r="AB34" s="230"/>
      <c r="AC34" s="231">
        <f t="shared" si="15"/>
        <v>0</v>
      </c>
      <c r="AD34" s="217">
        <f t="shared" si="16"/>
        <v>0</v>
      </c>
      <c r="AE34" s="110">
        <f t="shared" si="17"/>
        <v>0</v>
      </c>
      <c r="AF34" s="232">
        <f t="shared" si="18"/>
        <v>0</v>
      </c>
      <c r="AG34" s="233">
        <f t="shared" si="19"/>
        <v>31.8</v>
      </c>
    </row>
    <row r="35" spans="1:33" ht="15">
      <c r="A35" s="158">
        <f t="shared" si="20"/>
        <v>25</v>
      </c>
      <c r="B35" s="77" t="s">
        <v>358</v>
      </c>
      <c r="C35" s="77" t="s">
        <v>359</v>
      </c>
      <c r="D35" s="78"/>
      <c r="E35" s="205">
        <v>23</v>
      </c>
      <c r="F35" s="99">
        <f t="shared" si="0"/>
        <v>46</v>
      </c>
      <c r="G35" s="100">
        <f t="shared" si="1"/>
        <v>4.6000000000000005</v>
      </c>
      <c r="H35" s="98">
        <v>10</v>
      </c>
      <c r="I35" s="105">
        <f t="shared" si="2"/>
        <v>20</v>
      </c>
      <c r="J35" s="100">
        <f t="shared" si="3"/>
        <v>2</v>
      </c>
      <c r="K35" s="98">
        <v>31</v>
      </c>
      <c r="L35" s="99">
        <f t="shared" si="4"/>
        <v>62</v>
      </c>
      <c r="M35" s="100">
        <f t="shared" si="5"/>
        <v>6.2</v>
      </c>
      <c r="N35" s="221">
        <f t="shared" si="6"/>
        <v>53.300000000000004</v>
      </c>
      <c r="O35" s="173">
        <v>29</v>
      </c>
      <c r="P35" s="222">
        <f t="shared" si="7"/>
        <v>57.99999999999999</v>
      </c>
      <c r="Q35" s="100">
        <f t="shared" si="8"/>
        <v>5.8</v>
      </c>
      <c r="R35" s="223">
        <v>44</v>
      </c>
      <c r="S35" s="224">
        <v>21</v>
      </c>
      <c r="T35" s="102">
        <f t="shared" si="9"/>
        <v>32.5</v>
      </c>
      <c r="U35" s="225">
        <f t="shared" si="10"/>
        <v>6.6875</v>
      </c>
      <c r="V35" s="234">
        <f t="shared" si="11"/>
        <v>38.875</v>
      </c>
      <c r="W35" s="227"/>
      <c r="X35" s="222">
        <f t="shared" si="12"/>
        <v>0</v>
      </c>
      <c r="Y35" s="100">
        <f t="shared" si="13"/>
        <v>0</v>
      </c>
      <c r="Z35" s="228"/>
      <c r="AA35" s="229">
        <f t="shared" si="14"/>
        <v>0</v>
      </c>
      <c r="AB35" s="230"/>
      <c r="AC35" s="238">
        <f t="shared" si="15"/>
        <v>0</v>
      </c>
      <c r="AD35" s="217">
        <f t="shared" si="16"/>
        <v>0</v>
      </c>
      <c r="AE35" s="110">
        <f t="shared" si="17"/>
        <v>0</v>
      </c>
      <c r="AF35" s="232">
        <f t="shared" si="18"/>
        <v>0</v>
      </c>
      <c r="AG35" s="233">
        <f t="shared" si="19"/>
        <v>25.2875</v>
      </c>
    </row>
    <row r="36" spans="1:33" ht="15">
      <c r="A36" s="158">
        <f t="shared" si="20"/>
        <v>26</v>
      </c>
      <c r="B36" s="164" t="s">
        <v>360</v>
      </c>
      <c r="C36" s="77" t="s">
        <v>361</v>
      </c>
      <c r="D36" s="78"/>
      <c r="E36" s="205">
        <v>37.5</v>
      </c>
      <c r="F36" s="99">
        <f t="shared" si="0"/>
        <v>75</v>
      </c>
      <c r="G36" s="100">
        <f t="shared" si="1"/>
        <v>7.5</v>
      </c>
      <c r="H36" s="98">
        <v>25</v>
      </c>
      <c r="I36" s="105">
        <f t="shared" si="2"/>
        <v>50</v>
      </c>
      <c r="J36" s="100">
        <f t="shared" si="3"/>
        <v>5</v>
      </c>
      <c r="K36" s="98">
        <v>31</v>
      </c>
      <c r="L36" s="99">
        <f t="shared" si="4"/>
        <v>62</v>
      </c>
      <c r="M36" s="100">
        <f t="shared" si="5"/>
        <v>6.2</v>
      </c>
      <c r="N36" s="221">
        <f t="shared" si="6"/>
        <v>62.150000000000006</v>
      </c>
      <c r="O36" s="173">
        <v>36</v>
      </c>
      <c r="P36" s="222">
        <f t="shared" si="7"/>
        <v>72</v>
      </c>
      <c r="Q36" s="100">
        <f t="shared" si="8"/>
        <v>7.199999999999999</v>
      </c>
      <c r="R36" s="223">
        <v>65</v>
      </c>
      <c r="S36" s="224">
        <v>46</v>
      </c>
      <c r="T36" s="102">
        <f t="shared" si="9"/>
        <v>55.50000000000001</v>
      </c>
      <c r="U36" s="225">
        <f t="shared" si="10"/>
        <v>12.687499999999998</v>
      </c>
      <c r="V36" s="234">
        <f t="shared" si="11"/>
        <v>59.62500000000001</v>
      </c>
      <c r="W36" s="227"/>
      <c r="X36" s="222">
        <f t="shared" si="12"/>
        <v>0</v>
      </c>
      <c r="Y36" s="100">
        <f t="shared" si="13"/>
        <v>0</v>
      </c>
      <c r="Z36" s="228"/>
      <c r="AA36" s="239">
        <f t="shared" si="14"/>
        <v>0</v>
      </c>
      <c r="AB36" s="240"/>
      <c r="AC36" s="241">
        <f t="shared" si="15"/>
        <v>0</v>
      </c>
      <c r="AD36" s="217">
        <f t="shared" si="16"/>
        <v>0</v>
      </c>
      <c r="AE36" s="110">
        <f t="shared" si="17"/>
        <v>0</v>
      </c>
      <c r="AF36" s="232">
        <f t="shared" si="18"/>
        <v>0</v>
      </c>
      <c r="AG36" s="233">
        <f t="shared" si="19"/>
        <v>38.5875</v>
      </c>
    </row>
    <row r="37" spans="1:33" ht="15">
      <c r="A37" s="158">
        <f t="shared" si="20"/>
        <v>27</v>
      </c>
      <c r="B37" s="77" t="s">
        <v>362</v>
      </c>
      <c r="C37" s="77" t="s">
        <v>363</v>
      </c>
      <c r="D37" s="78"/>
      <c r="E37" s="205">
        <v>26</v>
      </c>
      <c r="F37" s="99">
        <f t="shared" si="0"/>
        <v>52</v>
      </c>
      <c r="G37" s="100">
        <f t="shared" si="1"/>
        <v>5.2</v>
      </c>
      <c r="H37" s="98">
        <v>22</v>
      </c>
      <c r="I37" s="105">
        <f t="shared" si="2"/>
        <v>44</v>
      </c>
      <c r="J37" s="100">
        <f t="shared" si="3"/>
        <v>4.4</v>
      </c>
      <c r="K37" s="98">
        <v>34</v>
      </c>
      <c r="L37" s="99">
        <f t="shared" si="4"/>
        <v>68</v>
      </c>
      <c r="M37" s="100">
        <f t="shared" si="5"/>
        <v>6.800000000000001</v>
      </c>
      <c r="N37" s="221">
        <f t="shared" si="6"/>
        <v>62</v>
      </c>
      <c r="O37" s="173">
        <v>37</v>
      </c>
      <c r="P37" s="222">
        <f t="shared" si="7"/>
        <v>74</v>
      </c>
      <c r="Q37" s="100">
        <f t="shared" si="8"/>
        <v>7.4</v>
      </c>
      <c r="R37" s="223">
        <v>67</v>
      </c>
      <c r="S37" s="224">
        <v>29</v>
      </c>
      <c r="T37" s="102">
        <f t="shared" si="9"/>
        <v>48</v>
      </c>
      <c r="U37" s="225">
        <f t="shared" si="10"/>
        <v>9.625</v>
      </c>
      <c r="V37" s="234">
        <f t="shared" si="11"/>
        <v>54.5</v>
      </c>
      <c r="W37" s="227"/>
      <c r="X37" s="222">
        <f t="shared" si="12"/>
        <v>0</v>
      </c>
      <c r="Y37" s="100">
        <f t="shared" si="13"/>
        <v>0</v>
      </c>
      <c r="Z37" s="228"/>
      <c r="AA37" s="239">
        <f t="shared" si="14"/>
        <v>0</v>
      </c>
      <c r="AB37" s="242"/>
      <c r="AC37" s="231">
        <f t="shared" si="15"/>
        <v>0</v>
      </c>
      <c r="AD37" s="217">
        <f t="shared" si="16"/>
        <v>0</v>
      </c>
      <c r="AE37" s="110">
        <f t="shared" si="17"/>
        <v>0</v>
      </c>
      <c r="AF37" s="232">
        <f t="shared" si="18"/>
        <v>0</v>
      </c>
      <c r="AG37" s="233">
        <f t="shared" si="19"/>
        <v>33.425000000000004</v>
      </c>
    </row>
    <row r="38" spans="1:33" ht="15">
      <c r="A38" s="158">
        <f t="shared" si="20"/>
        <v>28</v>
      </c>
      <c r="B38" s="77" t="s">
        <v>156</v>
      </c>
      <c r="C38" s="77" t="s">
        <v>364</v>
      </c>
      <c r="D38" s="78"/>
      <c r="E38" s="205">
        <v>34</v>
      </c>
      <c r="F38" s="99">
        <f t="shared" si="0"/>
        <v>68</v>
      </c>
      <c r="G38" s="100">
        <f t="shared" si="1"/>
        <v>6.800000000000001</v>
      </c>
      <c r="H38" s="98">
        <v>19</v>
      </c>
      <c r="I38" s="105">
        <f t="shared" si="2"/>
        <v>38</v>
      </c>
      <c r="J38" s="100">
        <f t="shared" si="3"/>
        <v>3.8</v>
      </c>
      <c r="K38" s="98">
        <v>40</v>
      </c>
      <c r="L38" s="99">
        <f t="shared" si="4"/>
        <v>80</v>
      </c>
      <c r="M38" s="100">
        <f t="shared" si="5"/>
        <v>8</v>
      </c>
      <c r="N38" s="221">
        <f t="shared" si="6"/>
        <v>71.9</v>
      </c>
      <c r="O38" s="173">
        <v>37</v>
      </c>
      <c r="P38" s="222">
        <f t="shared" si="7"/>
        <v>74</v>
      </c>
      <c r="Q38" s="100">
        <f t="shared" si="8"/>
        <v>7.4</v>
      </c>
      <c r="R38" s="223">
        <v>70</v>
      </c>
      <c r="S38" s="224">
        <v>37</v>
      </c>
      <c r="T38" s="102">
        <f t="shared" si="9"/>
        <v>53.5</v>
      </c>
      <c r="U38" s="225">
        <f t="shared" si="10"/>
        <v>11.3125</v>
      </c>
      <c r="V38" s="234">
        <f t="shared" si="11"/>
        <v>58.625</v>
      </c>
      <c r="W38" s="227"/>
      <c r="X38" s="222">
        <f t="shared" si="12"/>
        <v>0</v>
      </c>
      <c r="Y38" s="100">
        <f t="shared" si="13"/>
        <v>0</v>
      </c>
      <c r="Z38" s="228"/>
      <c r="AA38" s="239">
        <f t="shared" si="14"/>
        <v>0</v>
      </c>
      <c r="AB38" s="242"/>
      <c r="AC38" s="231">
        <f t="shared" si="15"/>
        <v>0</v>
      </c>
      <c r="AD38" s="217">
        <f t="shared" si="16"/>
        <v>0</v>
      </c>
      <c r="AE38" s="110">
        <f t="shared" si="17"/>
        <v>0</v>
      </c>
      <c r="AF38" s="232">
        <f t="shared" si="18"/>
        <v>0</v>
      </c>
      <c r="AG38" s="233">
        <f t="shared" si="19"/>
        <v>37.3125</v>
      </c>
    </row>
    <row r="39" spans="1:33" ht="15">
      <c r="A39" s="158">
        <f t="shared" si="20"/>
        <v>29</v>
      </c>
      <c r="B39" s="77" t="s">
        <v>365</v>
      </c>
      <c r="C39" s="77" t="s">
        <v>366</v>
      </c>
      <c r="D39" s="78"/>
      <c r="E39" s="205">
        <v>25</v>
      </c>
      <c r="F39" s="99">
        <f t="shared" si="0"/>
        <v>50</v>
      </c>
      <c r="G39" s="100">
        <f t="shared" si="1"/>
        <v>5</v>
      </c>
      <c r="H39" s="98">
        <v>13</v>
      </c>
      <c r="I39" s="105">
        <f t="shared" si="2"/>
        <v>26</v>
      </c>
      <c r="J39" s="100">
        <f t="shared" si="3"/>
        <v>2.6</v>
      </c>
      <c r="K39" s="98">
        <v>18</v>
      </c>
      <c r="L39" s="99">
        <f t="shared" si="4"/>
        <v>36</v>
      </c>
      <c r="M39" s="100">
        <f t="shared" si="5"/>
        <v>3.5999999999999996</v>
      </c>
      <c r="N39" s="265">
        <f t="shared" si="6"/>
        <v>36.6</v>
      </c>
      <c r="O39" s="173">
        <v>14</v>
      </c>
      <c r="P39" s="222">
        <f t="shared" si="7"/>
        <v>28.000000000000004</v>
      </c>
      <c r="Q39" s="100">
        <f t="shared" si="8"/>
        <v>2.8000000000000003</v>
      </c>
      <c r="R39" s="223">
        <v>43</v>
      </c>
      <c r="S39" s="224">
        <v>23</v>
      </c>
      <c r="T39" s="102">
        <f t="shared" si="9"/>
        <v>33</v>
      </c>
      <c r="U39" s="225">
        <f t="shared" si="10"/>
        <v>7.000000000000001</v>
      </c>
      <c r="V39" s="234">
        <f t="shared" si="11"/>
        <v>31.75</v>
      </c>
      <c r="W39" s="227"/>
      <c r="X39" s="222">
        <f t="shared" si="12"/>
        <v>0</v>
      </c>
      <c r="Y39" s="100">
        <f t="shared" si="13"/>
        <v>0</v>
      </c>
      <c r="Z39" s="228"/>
      <c r="AA39" s="239">
        <f t="shared" si="14"/>
        <v>0</v>
      </c>
      <c r="AB39" s="242"/>
      <c r="AC39" s="231">
        <f t="shared" si="15"/>
        <v>0</v>
      </c>
      <c r="AD39" s="217">
        <f t="shared" si="16"/>
        <v>0</v>
      </c>
      <c r="AE39" s="110">
        <f t="shared" si="17"/>
        <v>0</v>
      </c>
      <c r="AF39" s="232">
        <f t="shared" si="18"/>
        <v>0</v>
      </c>
      <c r="AG39" s="233">
        <f t="shared" si="19"/>
        <v>21</v>
      </c>
    </row>
    <row r="40" spans="1:33" ht="15">
      <c r="A40" s="158">
        <f t="shared" si="20"/>
        <v>30</v>
      </c>
      <c r="B40" s="77" t="s">
        <v>367</v>
      </c>
      <c r="C40" s="77" t="s">
        <v>368</v>
      </c>
      <c r="D40" s="78"/>
      <c r="E40" s="205">
        <v>12</v>
      </c>
      <c r="F40" s="99">
        <f t="shared" si="0"/>
        <v>24</v>
      </c>
      <c r="G40" s="100">
        <f t="shared" si="1"/>
        <v>2.4</v>
      </c>
      <c r="H40" s="98">
        <v>8</v>
      </c>
      <c r="I40" s="105">
        <f t="shared" si="2"/>
        <v>16</v>
      </c>
      <c r="J40" s="100">
        <f t="shared" si="3"/>
        <v>1.6</v>
      </c>
      <c r="K40" s="98">
        <v>20</v>
      </c>
      <c r="L40" s="99">
        <f t="shared" si="4"/>
        <v>40</v>
      </c>
      <c r="M40" s="100">
        <f t="shared" si="5"/>
        <v>4</v>
      </c>
      <c r="N40" s="265">
        <f t="shared" si="6"/>
        <v>34</v>
      </c>
      <c r="O40" s="173">
        <v>11</v>
      </c>
      <c r="P40" s="222">
        <f t="shared" si="7"/>
        <v>22</v>
      </c>
      <c r="Q40" s="100">
        <f t="shared" si="8"/>
        <v>2.2</v>
      </c>
      <c r="R40" s="223">
        <v>34</v>
      </c>
      <c r="S40" s="224">
        <v>21</v>
      </c>
      <c r="T40" s="102">
        <f t="shared" si="9"/>
        <v>27.500000000000004</v>
      </c>
      <c r="U40" s="225">
        <f t="shared" si="10"/>
        <v>6.0625</v>
      </c>
      <c r="V40" s="235">
        <f t="shared" si="11"/>
        <v>26.125000000000004</v>
      </c>
      <c r="W40" s="227"/>
      <c r="X40" s="222">
        <f t="shared" si="12"/>
        <v>0</v>
      </c>
      <c r="Y40" s="100">
        <f t="shared" si="13"/>
        <v>0</v>
      </c>
      <c r="Z40" s="228"/>
      <c r="AA40" s="239">
        <f t="shared" si="14"/>
        <v>0</v>
      </c>
      <c r="AB40" s="242"/>
      <c r="AC40" s="231">
        <f t="shared" si="15"/>
        <v>0</v>
      </c>
      <c r="AD40" s="217">
        <f t="shared" si="16"/>
        <v>0</v>
      </c>
      <c r="AE40" s="110">
        <f t="shared" si="17"/>
        <v>0</v>
      </c>
      <c r="AF40" s="232">
        <f t="shared" si="18"/>
        <v>0</v>
      </c>
      <c r="AG40" s="233">
        <f t="shared" si="19"/>
        <v>16.2625</v>
      </c>
    </row>
    <row r="41" spans="1:33" ht="15">
      <c r="A41" s="158">
        <f t="shared" si="20"/>
        <v>31</v>
      </c>
      <c r="B41" s="77" t="s">
        <v>369</v>
      </c>
      <c r="C41" s="77" t="s">
        <v>370</v>
      </c>
      <c r="D41" s="78"/>
      <c r="E41" s="205">
        <v>28</v>
      </c>
      <c r="F41" s="99">
        <f t="shared" si="0"/>
        <v>56.00000000000001</v>
      </c>
      <c r="G41" s="100">
        <f t="shared" si="1"/>
        <v>5.6000000000000005</v>
      </c>
      <c r="H41" s="98">
        <v>21</v>
      </c>
      <c r="I41" s="105">
        <f t="shared" si="2"/>
        <v>42</v>
      </c>
      <c r="J41" s="100">
        <f t="shared" si="3"/>
        <v>4.2</v>
      </c>
      <c r="K41" s="98">
        <v>33</v>
      </c>
      <c r="L41" s="99">
        <f t="shared" si="4"/>
        <v>66</v>
      </c>
      <c r="M41" s="100">
        <f t="shared" si="5"/>
        <v>6.6000000000000005</v>
      </c>
      <c r="N41" s="221">
        <f t="shared" si="6"/>
        <v>60.900000000000006</v>
      </c>
      <c r="O41" s="173">
        <v>8</v>
      </c>
      <c r="P41" s="222">
        <f t="shared" si="7"/>
        <v>16</v>
      </c>
      <c r="Q41" s="100">
        <f t="shared" si="8"/>
        <v>1.6</v>
      </c>
      <c r="R41" s="223">
        <v>42</v>
      </c>
      <c r="S41" s="224">
        <v>20</v>
      </c>
      <c r="T41" s="102">
        <f t="shared" si="9"/>
        <v>31</v>
      </c>
      <c r="U41" s="225">
        <f t="shared" si="10"/>
        <v>6.375</v>
      </c>
      <c r="V41" s="235">
        <f t="shared" si="11"/>
        <v>27.25</v>
      </c>
      <c r="W41" s="227"/>
      <c r="X41" s="222">
        <f t="shared" si="12"/>
        <v>0</v>
      </c>
      <c r="Y41" s="100">
        <f t="shared" si="13"/>
        <v>0</v>
      </c>
      <c r="Z41" s="228"/>
      <c r="AA41" s="239">
        <f t="shared" si="14"/>
        <v>0</v>
      </c>
      <c r="AB41" s="242"/>
      <c r="AC41" s="231">
        <f t="shared" si="15"/>
        <v>0</v>
      </c>
      <c r="AD41" s="217">
        <f t="shared" si="16"/>
        <v>0</v>
      </c>
      <c r="AE41" s="110">
        <f t="shared" si="17"/>
        <v>0</v>
      </c>
      <c r="AF41" s="232">
        <f t="shared" si="18"/>
        <v>0</v>
      </c>
      <c r="AG41" s="233">
        <f t="shared" si="19"/>
        <v>24.375000000000004</v>
      </c>
    </row>
    <row r="42" spans="1:33" ht="15">
      <c r="A42" s="158">
        <f t="shared" si="20"/>
        <v>32</v>
      </c>
      <c r="B42" s="77" t="s">
        <v>371</v>
      </c>
      <c r="C42" s="77" t="s">
        <v>372</v>
      </c>
      <c r="D42" s="78"/>
      <c r="E42" s="205">
        <v>27.5</v>
      </c>
      <c r="F42" s="99">
        <f t="shared" si="0"/>
        <v>55.00000000000001</v>
      </c>
      <c r="G42" s="100">
        <f t="shared" si="1"/>
        <v>5.5</v>
      </c>
      <c r="H42" s="98">
        <v>9</v>
      </c>
      <c r="I42" s="105">
        <f t="shared" si="2"/>
        <v>18</v>
      </c>
      <c r="J42" s="100">
        <f t="shared" si="3"/>
        <v>1.7999999999999998</v>
      </c>
      <c r="K42" s="98">
        <v>33</v>
      </c>
      <c r="L42" s="99">
        <f t="shared" si="4"/>
        <v>66</v>
      </c>
      <c r="M42" s="100">
        <f t="shared" si="5"/>
        <v>6.6000000000000005</v>
      </c>
      <c r="N42" s="221">
        <f t="shared" si="6"/>
        <v>57.150000000000006</v>
      </c>
      <c r="O42" s="173">
        <v>9</v>
      </c>
      <c r="P42" s="222">
        <f t="shared" si="7"/>
        <v>18</v>
      </c>
      <c r="Q42" s="100">
        <f t="shared" si="8"/>
        <v>1.7999999999999998</v>
      </c>
      <c r="R42" s="223">
        <v>49</v>
      </c>
      <c r="S42" s="224">
        <v>29</v>
      </c>
      <c r="T42" s="102">
        <f t="shared" si="9"/>
        <v>39</v>
      </c>
      <c r="U42" s="225">
        <f t="shared" si="10"/>
        <v>8.5</v>
      </c>
      <c r="V42" s="234">
        <f t="shared" si="11"/>
        <v>33.75</v>
      </c>
      <c r="W42" s="227"/>
      <c r="X42" s="222">
        <f t="shared" si="12"/>
        <v>0</v>
      </c>
      <c r="Y42" s="100">
        <f t="shared" si="13"/>
        <v>0</v>
      </c>
      <c r="Z42" s="228"/>
      <c r="AA42" s="239">
        <f t="shared" si="14"/>
        <v>0</v>
      </c>
      <c r="AB42" s="242"/>
      <c r="AC42" s="231">
        <f t="shared" si="15"/>
        <v>0</v>
      </c>
      <c r="AD42" s="217">
        <f t="shared" si="16"/>
        <v>0</v>
      </c>
      <c r="AE42" s="110">
        <f t="shared" si="17"/>
        <v>0</v>
      </c>
      <c r="AF42" s="232">
        <f t="shared" si="18"/>
        <v>0</v>
      </c>
      <c r="AG42" s="233">
        <f t="shared" si="19"/>
        <v>24.2</v>
      </c>
    </row>
    <row r="43" spans="1:33" ht="15.75">
      <c r="A43" s="158">
        <f t="shared" si="20"/>
        <v>33</v>
      </c>
      <c r="B43" s="77" t="s">
        <v>373</v>
      </c>
      <c r="C43" s="77" t="s">
        <v>374</v>
      </c>
      <c r="D43" s="78"/>
      <c r="E43" s="205">
        <v>36</v>
      </c>
      <c r="F43" s="99">
        <f t="shared" si="0"/>
        <v>72</v>
      </c>
      <c r="G43" s="100">
        <f t="shared" si="1"/>
        <v>7.199999999999999</v>
      </c>
      <c r="H43" s="98">
        <v>28</v>
      </c>
      <c r="I43" s="105">
        <f t="shared" si="2"/>
        <v>56.00000000000001</v>
      </c>
      <c r="J43" s="100">
        <f t="shared" si="3"/>
        <v>5.6000000000000005</v>
      </c>
      <c r="K43" s="98">
        <v>40</v>
      </c>
      <c r="L43" s="99">
        <f t="shared" si="4"/>
        <v>80</v>
      </c>
      <c r="M43" s="100">
        <f t="shared" si="5"/>
        <v>8</v>
      </c>
      <c r="N43" s="221">
        <f t="shared" si="6"/>
        <v>75.2</v>
      </c>
      <c r="O43" s="173">
        <v>19</v>
      </c>
      <c r="P43" s="222">
        <f t="shared" si="7"/>
        <v>38</v>
      </c>
      <c r="Q43" s="100">
        <f t="shared" si="8"/>
        <v>3.8</v>
      </c>
      <c r="R43" s="223">
        <v>64</v>
      </c>
      <c r="S43" s="224">
        <v>37</v>
      </c>
      <c r="T43" s="102">
        <f t="shared" si="9"/>
        <v>50.5</v>
      </c>
      <c r="U43" s="225">
        <f t="shared" si="10"/>
        <v>10.9375</v>
      </c>
      <c r="V43" s="234">
        <f t="shared" si="11"/>
        <v>47.375</v>
      </c>
      <c r="W43" s="227"/>
      <c r="X43" s="222">
        <f t="shared" si="12"/>
        <v>0</v>
      </c>
      <c r="Y43" s="100">
        <f t="shared" si="13"/>
        <v>0</v>
      </c>
      <c r="Z43" s="228"/>
      <c r="AA43" s="239">
        <f t="shared" si="14"/>
        <v>0</v>
      </c>
      <c r="AB43" s="242"/>
      <c r="AC43" s="231">
        <f t="shared" si="15"/>
        <v>0</v>
      </c>
      <c r="AD43" s="217">
        <f t="shared" si="16"/>
        <v>0</v>
      </c>
      <c r="AE43" s="110">
        <f t="shared" si="17"/>
        <v>0</v>
      </c>
      <c r="AF43" s="232">
        <f t="shared" si="18"/>
        <v>0</v>
      </c>
      <c r="AG43" s="233">
        <f t="shared" si="19"/>
        <v>35.5375</v>
      </c>
    </row>
    <row r="44" spans="1:33" ht="15.75">
      <c r="A44" s="158">
        <f t="shared" si="20"/>
        <v>34</v>
      </c>
      <c r="B44" s="77" t="s">
        <v>375</v>
      </c>
      <c r="C44" s="77" t="s">
        <v>376</v>
      </c>
      <c r="D44" s="78"/>
      <c r="E44" s="205">
        <v>17</v>
      </c>
      <c r="F44" s="99">
        <f t="shared" si="0"/>
        <v>34</v>
      </c>
      <c r="G44" s="100">
        <f t="shared" si="1"/>
        <v>3.4000000000000004</v>
      </c>
      <c r="H44" s="98">
        <v>8</v>
      </c>
      <c r="I44" s="105">
        <f t="shared" si="2"/>
        <v>16</v>
      </c>
      <c r="J44" s="100">
        <f t="shared" si="3"/>
        <v>1.6</v>
      </c>
      <c r="K44" s="98">
        <v>31</v>
      </c>
      <c r="L44" s="99">
        <f t="shared" si="4"/>
        <v>62</v>
      </c>
      <c r="M44" s="100">
        <f t="shared" si="5"/>
        <v>6.2</v>
      </c>
      <c r="N44" s="221">
        <f t="shared" si="6"/>
        <v>50.900000000000006</v>
      </c>
      <c r="O44" s="173">
        <v>22</v>
      </c>
      <c r="P44" s="222">
        <f t="shared" si="7"/>
        <v>44</v>
      </c>
      <c r="Q44" s="100">
        <f t="shared" si="8"/>
        <v>4.4</v>
      </c>
      <c r="R44" s="223">
        <v>37</v>
      </c>
      <c r="S44" s="224">
        <v>18</v>
      </c>
      <c r="T44" s="102">
        <f t="shared" si="9"/>
        <v>27.500000000000004</v>
      </c>
      <c r="U44" s="225">
        <f t="shared" si="10"/>
        <v>5.6875</v>
      </c>
      <c r="V44" s="234">
        <f t="shared" si="11"/>
        <v>31.625000000000004</v>
      </c>
      <c r="W44" s="227"/>
      <c r="X44" s="222">
        <f t="shared" si="12"/>
        <v>0</v>
      </c>
      <c r="Y44" s="100">
        <f t="shared" si="13"/>
        <v>0</v>
      </c>
      <c r="Z44" s="228"/>
      <c r="AA44" s="239">
        <f t="shared" si="14"/>
        <v>0</v>
      </c>
      <c r="AB44" s="242"/>
      <c r="AC44" s="231">
        <f t="shared" si="15"/>
        <v>0</v>
      </c>
      <c r="AD44" s="217">
        <f t="shared" si="16"/>
        <v>0</v>
      </c>
      <c r="AE44" s="110">
        <f t="shared" si="17"/>
        <v>0</v>
      </c>
      <c r="AF44" s="232">
        <f t="shared" si="18"/>
        <v>0</v>
      </c>
      <c r="AG44" s="233">
        <f t="shared" si="19"/>
        <v>21.2875</v>
      </c>
    </row>
    <row r="45" spans="1:33" ht="12.75">
      <c r="A45" s="166"/>
      <c r="B45" s="153"/>
      <c r="C45" s="153"/>
      <c r="D45" s="167"/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>
        <f>SUM(R11:R44)</f>
        <v>1817</v>
      </c>
      <c r="S45" s="153" t="s">
        <v>377</v>
      </c>
      <c r="T45" s="153"/>
      <c r="U45" s="153"/>
      <c r="V45" s="153"/>
      <c r="W45" s="153"/>
      <c r="X45" s="243"/>
      <c r="Y45" s="244"/>
      <c r="Z45" s="244"/>
      <c r="AA45" s="244"/>
      <c r="AB45" s="244"/>
      <c r="AC45" s="244"/>
      <c r="AD45" s="244"/>
      <c r="AE45" s="244"/>
      <c r="AF45" s="244"/>
      <c r="AG45" s="153"/>
    </row>
    <row r="46" spans="1:33" ht="22.5">
      <c r="A46" s="245"/>
      <c r="B46" s="246" t="s">
        <v>74</v>
      </c>
      <c r="C46" s="246"/>
      <c r="D46" s="247"/>
      <c r="E46" s="248"/>
      <c r="F46" s="249" t="s">
        <v>301</v>
      </c>
      <c r="G46" s="250"/>
      <c r="H46" s="250"/>
      <c r="I46" s="249" t="s">
        <v>302</v>
      </c>
      <c r="J46" s="250"/>
      <c r="K46" s="250"/>
      <c r="L46" s="251" t="s">
        <v>303</v>
      </c>
      <c r="M46" s="252"/>
      <c r="N46" s="253" t="s">
        <v>304</v>
      </c>
      <c r="O46" s="254"/>
      <c r="P46" s="249" t="s">
        <v>305</v>
      </c>
      <c r="Q46" s="254"/>
      <c r="R46" s="250">
        <f>R45/34</f>
        <v>53.44117647058823</v>
      </c>
      <c r="S46" s="255">
        <f>SUM(S11:S45)</f>
        <v>1095</v>
      </c>
      <c r="T46" s="249" t="s">
        <v>306</v>
      </c>
      <c r="U46" s="254"/>
      <c r="V46" s="253" t="s">
        <v>307</v>
      </c>
      <c r="W46" s="254"/>
      <c r="X46" s="256" t="s">
        <v>308</v>
      </c>
      <c r="Y46" s="254"/>
      <c r="Z46" s="250"/>
      <c r="AA46" s="249" t="s">
        <v>309</v>
      </c>
      <c r="AB46" s="254"/>
      <c r="AC46" s="257" t="s">
        <v>310</v>
      </c>
      <c r="AD46" s="249" t="s">
        <v>306</v>
      </c>
      <c r="AE46" s="254"/>
      <c r="AF46" s="252"/>
      <c r="AG46" s="253" t="s">
        <v>311</v>
      </c>
    </row>
    <row r="47" spans="1:33" ht="15">
      <c r="A47" s="166"/>
      <c r="B47" s="246"/>
      <c r="C47" s="246"/>
      <c r="D47" s="126"/>
      <c r="E47" s="152"/>
      <c r="F47" s="127">
        <f>AVERAGE(F11:F44)</f>
        <v>54.85294117647059</v>
      </c>
      <c r="G47" s="128"/>
      <c r="H47" s="128"/>
      <c r="I47" s="127">
        <f>AVERAGE(I11:I44)</f>
        <v>42.588235294117645</v>
      </c>
      <c r="J47" s="128"/>
      <c r="K47" s="129"/>
      <c r="L47" s="258">
        <f>AVERAGE(L11:L44)</f>
        <v>60.705882352941174</v>
      </c>
      <c r="M47" s="259"/>
      <c r="N47" s="260">
        <f>AVERAGE(N11:N44)</f>
        <v>57.110294117647065</v>
      </c>
      <c r="O47" s="254"/>
      <c r="P47" s="127">
        <f>AVERAGE(P11:P44)</f>
        <v>53.05882352941177</v>
      </c>
      <c r="Q47" s="254"/>
      <c r="R47" s="128"/>
      <c r="S47" s="129">
        <f>S46/34</f>
        <v>32.205882352941174</v>
      </c>
      <c r="T47" s="127">
        <f>AVERAGE(T11:T44)</f>
        <v>42.8235294117647</v>
      </c>
      <c r="U47" s="254"/>
      <c r="V47" s="127">
        <f>AVERAGE(V11:V44)</f>
        <v>45.38235294117647</v>
      </c>
      <c r="W47" s="254"/>
      <c r="X47" s="127">
        <f>AVERAGE(X11:X44)</f>
        <v>0</v>
      </c>
      <c r="Y47" s="254"/>
      <c r="Z47" s="128"/>
      <c r="AA47" s="127" t="e">
        <f>AVERAGE(AB11:AB44)</f>
        <v>#DIV/0!</v>
      </c>
      <c r="AB47" s="254"/>
      <c r="AC47" s="258">
        <f>AVERAGE(AC11:AC44)</f>
        <v>0</v>
      </c>
      <c r="AD47" s="127">
        <f>AVERAGE(AD11:AD44)</f>
        <v>0</v>
      </c>
      <c r="AE47" s="254"/>
      <c r="AF47" s="259"/>
      <c r="AG47" s="260">
        <f>AVERAGE(AG11:AG44)</f>
        <v>30.499264705882357</v>
      </c>
    </row>
    <row r="48" spans="1:33" ht="22.5">
      <c r="A48" s="166"/>
      <c r="B48" s="246"/>
      <c r="C48" s="246"/>
      <c r="D48" s="131"/>
      <c r="E48" s="152"/>
      <c r="F48" s="132">
        <f>F47/F10</f>
        <v>0.5485294117647058</v>
      </c>
      <c r="G48" s="133"/>
      <c r="H48" s="133"/>
      <c r="I48" s="132">
        <f>I47/I10</f>
        <v>0.42588235294117643</v>
      </c>
      <c r="J48" s="133"/>
      <c r="K48" s="134"/>
      <c r="L48" s="261">
        <f>L47/F10</f>
        <v>0.6070588235294118</v>
      </c>
      <c r="M48" s="262"/>
      <c r="N48" s="263" t="e">
        <f>N47/N10</f>
        <v>#VALUE!</v>
      </c>
      <c r="O48" s="254"/>
      <c r="P48" s="136">
        <f>P47/P10</f>
        <v>0.5305882352941177</v>
      </c>
      <c r="Q48" s="254"/>
      <c r="R48" s="137"/>
      <c r="S48" s="134"/>
      <c r="T48" s="249" t="s">
        <v>306</v>
      </c>
      <c r="U48" s="254"/>
      <c r="V48" s="253" t="s">
        <v>307</v>
      </c>
      <c r="W48" s="254"/>
      <c r="X48" s="132">
        <f>X47/X10</f>
        <v>0</v>
      </c>
      <c r="Y48" s="254"/>
      <c r="Z48" s="133"/>
      <c r="AA48" s="132" t="e">
        <f>AA47/AB10</f>
        <v>#DIV/0!</v>
      </c>
      <c r="AB48" s="254"/>
      <c r="AC48" s="261">
        <f>AC47/AC10</f>
        <v>0</v>
      </c>
      <c r="AD48" s="132">
        <f>AD47/AD10</f>
        <v>0</v>
      </c>
      <c r="AE48" s="254"/>
      <c r="AF48" s="262"/>
      <c r="AG48" s="264">
        <f>AG47/F10</f>
        <v>0.30499264705882356</v>
      </c>
    </row>
    <row r="49" spans="1:33" ht="12.75">
      <c r="A49" s="166"/>
      <c r="B49" s="153"/>
      <c r="C49" s="153"/>
      <c r="D49" s="167"/>
      <c r="E49" s="152"/>
      <c r="F49" s="138"/>
      <c r="G49" s="138"/>
      <c r="H49" s="138"/>
      <c r="I49" s="138"/>
      <c r="J49" s="138"/>
      <c r="K49" s="153"/>
      <c r="L49" s="138"/>
      <c r="M49" s="138"/>
      <c r="N49" s="138"/>
      <c r="O49" s="153"/>
      <c r="P49" s="153"/>
      <c r="Q49" s="153"/>
      <c r="R49" s="153"/>
      <c r="S49" s="153"/>
      <c r="T49" s="153"/>
      <c r="U49" s="138"/>
      <c r="V49" s="153"/>
      <c r="W49" s="138"/>
      <c r="X49" s="171"/>
      <c r="Y49" s="138"/>
      <c r="Z49" s="138"/>
      <c r="AA49" s="138"/>
      <c r="AB49" s="138"/>
      <c r="AC49" s="171"/>
      <c r="AD49" s="138"/>
      <c r="AE49" s="138"/>
      <c r="AF49" s="138"/>
      <c r="AG49" s="153"/>
    </row>
    <row r="50" spans="1:33" ht="12.75">
      <c r="A50" s="166"/>
      <c r="B50" s="197" t="s">
        <v>88</v>
      </c>
      <c r="C50" s="197"/>
      <c r="D50" s="144"/>
      <c r="E50" s="152"/>
      <c r="F50" s="139">
        <f>COUNTIF(F11:F44,"&gt;=40")</f>
        <v>30</v>
      </c>
      <c r="G50" s="138"/>
      <c r="H50" s="138"/>
      <c r="I50" s="139">
        <f>COUNTIF(I11:I44,"&gt;=40")</f>
        <v>20</v>
      </c>
      <c r="J50" s="138"/>
      <c r="K50" s="153"/>
      <c r="L50" s="139">
        <f>COUNTIF(L11:L44,"&gt;=40")</f>
        <v>30</v>
      </c>
      <c r="M50" s="139"/>
      <c r="N50" s="170">
        <f>COUNTIF(N11:N44,"&gt;=40")</f>
        <v>30</v>
      </c>
      <c r="O50" s="254"/>
      <c r="P50" s="139">
        <f>COUNTIF(Q11:Q44,"&gt;=40")</f>
        <v>0</v>
      </c>
      <c r="Q50" s="254"/>
      <c r="R50" s="138"/>
      <c r="S50" s="153"/>
      <c r="T50" s="139">
        <f>COUNTIF(T11:T44,"&gt;=40")</f>
        <v>20</v>
      </c>
      <c r="U50" s="254"/>
      <c r="V50" s="139">
        <f>COUNTIF(V11:V44,"&gt;=40")</f>
        <v>21</v>
      </c>
      <c r="W50" s="254"/>
      <c r="X50" s="142">
        <f>COUNTIF(X11:X44,"&gt;=40")</f>
        <v>0</v>
      </c>
      <c r="Y50" s="254"/>
      <c r="Z50" s="138"/>
      <c r="AA50" s="139">
        <f>COUNTIF(AA11:AA44,"&gt;=40")</f>
        <v>0</v>
      </c>
      <c r="AB50" s="254"/>
      <c r="AC50" s="139">
        <f>COUNTIF(AC11:AC44,"&gt;=40")</f>
        <v>0</v>
      </c>
      <c r="AD50" s="139">
        <f>COUNTIF(AD11:AD44,"&gt;=40")</f>
        <v>0</v>
      </c>
      <c r="AE50" s="254"/>
      <c r="AF50" s="139"/>
      <c r="AG50" s="170">
        <f>COUNTIF(AG11:AG44,"&gt;=40")</f>
        <v>3</v>
      </c>
    </row>
    <row r="51" spans="1:33" ht="12.75">
      <c r="A51" s="166"/>
      <c r="B51" s="197" t="s">
        <v>89</v>
      </c>
      <c r="C51" s="197"/>
      <c r="D51" s="144"/>
      <c r="E51" s="152"/>
      <c r="F51" s="139">
        <f>COUNTIF(F11:F44,"&gt;=30")</f>
        <v>32</v>
      </c>
      <c r="G51" s="138"/>
      <c r="H51" s="138"/>
      <c r="I51" s="139">
        <f>COUNTIF(I11:I44,"&gt;=30")</f>
        <v>24</v>
      </c>
      <c r="J51" s="138"/>
      <c r="K51" s="153"/>
      <c r="L51" s="139">
        <f>COUNTIF(L11:L44,"&gt;=30")</f>
        <v>33</v>
      </c>
      <c r="M51" s="139"/>
      <c r="N51" s="170">
        <f>COUNTIF(N11:N44,"&gt;=30")</f>
        <v>33</v>
      </c>
      <c r="O51" s="254"/>
      <c r="P51" s="139">
        <f>COUNTIF(P11:P44,"&gt;=30")</f>
        <v>28</v>
      </c>
      <c r="Q51" s="254"/>
      <c r="R51" s="138"/>
      <c r="S51" s="153"/>
      <c r="T51" s="139">
        <f>COUNTIF(T11:T44,"&gt;=30")</f>
        <v>31</v>
      </c>
      <c r="U51" s="254"/>
      <c r="V51" s="139">
        <f>COUNTIF(V11:V44,"&gt;=30")</f>
        <v>30</v>
      </c>
      <c r="W51" s="254"/>
      <c r="X51" s="139">
        <f>COUNTIF(X11:X44,"&gt;=30")</f>
        <v>0</v>
      </c>
      <c r="Y51" s="254"/>
      <c r="Z51" s="138"/>
      <c r="AA51" s="139">
        <f>COUNTIF(AA11:AA44,"&gt;=30")</f>
        <v>0</v>
      </c>
      <c r="AB51" s="254"/>
      <c r="AC51" s="139">
        <f>COUNTIF(AC11:AC44,"&gt;=30")</f>
        <v>0</v>
      </c>
      <c r="AD51" s="139">
        <f>COUNTIF(AD11:AD44,"&gt;=30")</f>
        <v>0</v>
      </c>
      <c r="AE51" s="254"/>
      <c r="AF51" s="139"/>
      <c r="AG51" s="170">
        <f>COUNTIF(AG11:AG44,"&gt;=30")</f>
        <v>18</v>
      </c>
    </row>
    <row r="52" spans="1:33" ht="12.75">
      <c r="A52" s="166"/>
      <c r="B52" s="197" t="s">
        <v>90</v>
      </c>
      <c r="C52" s="197"/>
      <c r="D52" s="144"/>
      <c r="E52" s="153"/>
      <c r="F52" s="145">
        <f>MAX(F11:F44)</f>
        <v>94</v>
      </c>
      <c r="G52" s="146"/>
      <c r="H52" s="146"/>
      <c r="I52" s="145">
        <f>MAX(I11:I44)</f>
        <v>80</v>
      </c>
      <c r="J52" s="146"/>
      <c r="K52" s="153"/>
      <c r="L52" s="145">
        <f>MAX(L11:L44)</f>
        <v>92</v>
      </c>
      <c r="M52" s="145"/>
      <c r="N52" s="172">
        <f>MAX(N12:N44)</f>
        <v>90.5</v>
      </c>
      <c r="O52" s="254"/>
      <c r="P52" s="145">
        <f>MAX(P11:P44)</f>
        <v>86</v>
      </c>
      <c r="Q52" s="254"/>
      <c r="R52" s="146"/>
      <c r="S52" s="153"/>
      <c r="T52" s="145">
        <f>MAX(T11:T44)</f>
        <v>67.5</v>
      </c>
      <c r="U52" s="254"/>
      <c r="V52" s="145">
        <f>MAX(V11:V44)</f>
        <v>68.125</v>
      </c>
      <c r="W52" s="254"/>
      <c r="X52" s="145">
        <f>MAX(X11:X44)</f>
        <v>0</v>
      </c>
      <c r="Y52" s="254"/>
      <c r="Z52" s="146"/>
      <c r="AA52" s="145">
        <f>MAX(AA11:AA44)</f>
        <v>0</v>
      </c>
      <c r="AB52" s="254"/>
      <c r="AC52" s="145">
        <f>MAX(AC11:AC44)</f>
        <v>0</v>
      </c>
      <c r="AD52" s="145">
        <f>MAX(AD11:AD44)</f>
        <v>0</v>
      </c>
      <c r="AE52" s="254"/>
      <c r="AF52" s="145"/>
      <c r="AG52" s="172">
        <f>MAX(AG11:AG44)</f>
        <v>49.5375</v>
      </c>
    </row>
    <row r="53" spans="1:33" ht="12.75">
      <c r="A53" s="166"/>
      <c r="B53" s="197" t="s">
        <v>91</v>
      </c>
      <c r="C53" s="197"/>
      <c r="D53" s="144"/>
      <c r="E53" s="153"/>
      <c r="F53" s="145">
        <f>MIN(F11:F44)</f>
        <v>24</v>
      </c>
      <c r="G53" s="146"/>
      <c r="H53" s="146"/>
      <c r="I53" s="145">
        <f>MIN(I11:I44)</f>
        <v>16</v>
      </c>
      <c r="J53" s="146"/>
      <c r="K53" s="153"/>
      <c r="L53" s="145">
        <f>MIN(L11:L44)</f>
        <v>12</v>
      </c>
      <c r="M53" s="145"/>
      <c r="N53" s="172">
        <f>MIN(N12:N44)</f>
        <v>24.3</v>
      </c>
      <c r="O53" s="254"/>
      <c r="P53" s="145">
        <f>MIN(P11:P44)</f>
        <v>16</v>
      </c>
      <c r="Q53" s="254"/>
      <c r="R53" s="146"/>
      <c r="S53" s="153"/>
      <c r="T53" s="145">
        <f>MIN(T11:T44)</f>
        <v>26.5</v>
      </c>
      <c r="U53" s="254"/>
      <c r="V53" s="145">
        <f>MIN(V11:V44)</f>
        <v>26.125000000000004</v>
      </c>
      <c r="W53" s="254"/>
      <c r="X53" s="145">
        <f>MIN(X11:X44)</f>
        <v>0</v>
      </c>
      <c r="Y53" s="254"/>
      <c r="Z53" s="146"/>
      <c r="AA53" s="145">
        <f>MIN(AA11:AA44)</f>
        <v>0</v>
      </c>
      <c r="AB53" s="254"/>
      <c r="AC53" s="145">
        <f>MIN(AC11:AC44)</f>
        <v>0</v>
      </c>
      <c r="AD53" s="145">
        <f>MIN(AD11:AD44)</f>
        <v>0</v>
      </c>
      <c r="AE53" s="254"/>
      <c r="AF53" s="145"/>
      <c r="AG53" s="172">
        <f>MIN(AG11:AG44)</f>
        <v>16.2625</v>
      </c>
    </row>
    <row r="54" spans="1:33" ht="12.75">
      <c r="A54" s="166"/>
      <c r="B54" s="153"/>
      <c r="C54" s="153"/>
      <c r="D54" s="167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254"/>
      <c r="P54" s="254"/>
      <c r="Q54" s="138"/>
      <c r="R54" s="138"/>
      <c r="S54" s="153"/>
      <c r="T54" s="153"/>
      <c r="U54" s="254"/>
      <c r="V54" s="153"/>
      <c r="W54" s="254"/>
      <c r="X54" s="153"/>
      <c r="Y54" s="254"/>
      <c r="Z54" s="153"/>
      <c r="AA54" s="153"/>
      <c r="AB54" s="254"/>
      <c r="AC54" s="153"/>
      <c r="AD54" s="153"/>
      <c r="AE54" s="254"/>
      <c r="AF54" s="153"/>
      <c r="AG54" s="153"/>
    </row>
    <row r="55" spans="1:33" ht="15">
      <c r="A55" s="166"/>
      <c r="B55" s="148" t="s">
        <v>92</v>
      </c>
      <c r="C55" s="149" t="s">
        <v>93</v>
      </c>
      <c r="D55" s="150">
        <v>1</v>
      </c>
      <c r="E55" s="153"/>
      <c r="F55" s="139">
        <f>COUNTIF(F$11:F$44,"&lt;30")</f>
        <v>2</v>
      </c>
      <c r="G55" s="138"/>
      <c r="H55" s="138"/>
      <c r="I55" s="139">
        <f>COUNTIF(I$11:I$44,"&lt;30")</f>
        <v>10</v>
      </c>
      <c r="J55" s="138"/>
      <c r="K55" s="153"/>
      <c r="L55" s="139">
        <f>COUNTIF(L$11:L$44,"&lt;30")</f>
        <v>1</v>
      </c>
      <c r="M55" s="139"/>
      <c r="N55" s="170">
        <f>COUNTIF(N$12:N$44,"&lt;30")</f>
        <v>1</v>
      </c>
      <c r="O55" s="254"/>
      <c r="P55" s="139">
        <f>COUNTIF(P$11:P$44,"&lt;30")</f>
        <v>6</v>
      </c>
      <c r="Q55" s="254"/>
      <c r="R55" s="138"/>
      <c r="S55" s="153"/>
      <c r="T55" s="139">
        <f>COUNTIF(T$11:T$44,"&lt;30")</f>
        <v>3</v>
      </c>
      <c r="U55" s="254"/>
      <c r="V55" s="139">
        <f>COUNTIF(V$11:V$44,"&lt;30")</f>
        <v>4</v>
      </c>
      <c r="W55" s="254"/>
      <c r="X55" s="139">
        <f>COUNTIF(X$11:X$44,"&lt;30")</f>
        <v>34</v>
      </c>
      <c r="Y55" s="254"/>
      <c r="Z55" s="138"/>
      <c r="AA55" s="139">
        <f>COUNTIF(AA$11:AA$44,"&lt;30")</f>
        <v>34</v>
      </c>
      <c r="AB55" s="254"/>
      <c r="AC55" s="139">
        <f>COUNTIF(AC$11:AC$44,"&lt;30")</f>
        <v>34</v>
      </c>
      <c r="AD55" s="139">
        <f>COUNTIF(AD$11:AD$44,"&lt;30")</f>
        <v>34</v>
      </c>
      <c r="AE55" s="254"/>
      <c r="AF55" s="139"/>
      <c r="AG55" s="170">
        <f>COUNTIF(AG$11:AG$44,"&lt;30")</f>
        <v>16</v>
      </c>
    </row>
    <row r="56" spans="1:33" ht="15">
      <c r="A56" s="166"/>
      <c r="B56" s="148"/>
      <c r="C56" s="149" t="s">
        <v>94</v>
      </c>
      <c r="D56" s="150">
        <v>2</v>
      </c>
      <c r="E56" s="153"/>
      <c r="F56" s="139">
        <f>_xlfn.COUNTIFS(F$11:F$44,"&gt;=30",F$11:F$44,"&lt;40")</f>
        <v>2</v>
      </c>
      <c r="G56" s="138"/>
      <c r="H56" s="138"/>
      <c r="I56" s="139">
        <f>_xlfn.COUNTIFS(I$11:I$44,"&gt;=30",I$11:I$44,"&lt;40")</f>
        <v>4</v>
      </c>
      <c r="J56" s="138"/>
      <c r="K56" s="153"/>
      <c r="L56" s="139">
        <f>_xlfn.COUNTIFS(L$11:L$44,"&gt;=30",L$11:L$44,"&lt;40")</f>
        <v>3</v>
      </c>
      <c r="M56" s="139"/>
      <c r="N56" s="170">
        <f>_xlfn.COUNTIFS(N$12:N$44,"&gt;=30",N$12:N$44,"&lt;40")</f>
        <v>3</v>
      </c>
      <c r="O56" s="254"/>
      <c r="P56" s="139">
        <f>_xlfn.COUNTIFS(P$11:P$44,"&gt;=30",P$11:P$44,"&lt;40")</f>
        <v>3</v>
      </c>
      <c r="Q56" s="254"/>
      <c r="R56" s="138"/>
      <c r="S56" s="153"/>
      <c r="T56" s="139">
        <f>COUNTIF(R$11:T53,"&lt;40")</f>
        <v>50</v>
      </c>
      <c r="U56" s="254"/>
      <c r="V56" s="139">
        <f>_xlfn.COUNTIFS(V$11:V$44,"&gt;=30",V$11:V$44,"&lt;40")</f>
        <v>9</v>
      </c>
      <c r="W56" s="254"/>
      <c r="X56" s="139">
        <f>_xlfn.COUNTIFS(X$11:X$44,"&gt;=30",X$11:X$44,"&lt;40")</f>
        <v>0</v>
      </c>
      <c r="Y56" s="254"/>
      <c r="Z56" s="138"/>
      <c r="AA56" s="139">
        <f>_xlfn.COUNTIFS(AA$11:AA$44,"&gt;=30",AA$11:AA$44,"&lt;40")</f>
        <v>0</v>
      </c>
      <c r="AB56" s="254"/>
      <c r="AC56" s="139">
        <f>_xlfn.COUNTIFS(AC$11:AC$44,"&gt;=30",AC$11:AC$44,"&lt;40")</f>
        <v>0</v>
      </c>
      <c r="AD56" s="139">
        <f>_xlfn.COUNTIFS(AD$11:AD$44,"&gt;=30",AD$11:AD$44,"&lt;40")</f>
        <v>0</v>
      </c>
      <c r="AE56" s="254"/>
      <c r="AF56" s="139"/>
      <c r="AG56" s="170">
        <f>_xlfn.COUNTIFS(AG$11:AG$44,"&gt;=30",AG$11:AG$44,"&lt;40")</f>
        <v>15</v>
      </c>
    </row>
    <row r="57" spans="1:33" ht="15">
      <c r="A57" s="166"/>
      <c r="B57" s="148"/>
      <c r="C57" s="149" t="s">
        <v>95</v>
      </c>
      <c r="D57" s="150">
        <v>3</v>
      </c>
      <c r="E57" s="153"/>
      <c r="F57" s="139">
        <f>_xlfn.COUNTIFS(F$11:F$44,"&gt;=40",F$11:F$44,"&lt;50")</f>
        <v>7</v>
      </c>
      <c r="G57" s="138"/>
      <c r="H57" s="138"/>
      <c r="I57" s="139">
        <f>_xlfn.COUNTIFS(I$11:I$44,"&gt;=40",I$11:I$44,"&lt;50")</f>
        <v>7</v>
      </c>
      <c r="J57" s="138"/>
      <c r="K57" s="153"/>
      <c r="L57" s="139">
        <f>_xlfn.COUNTIFS(L$11:L$44,"&gt;=40",L$11:L$44,"&lt;50")</f>
        <v>3</v>
      </c>
      <c r="M57" s="139"/>
      <c r="N57" s="170">
        <f>_xlfn.COUNTIFS(N$12:N$44,"&gt;=40",N$12:N$44,"&lt;50")</f>
        <v>5</v>
      </c>
      <c r="O57" s="254"/>
      <c r="P57" s="139">
        <f>_xlfn.COUNTIFS(P$11:P$44,"&gt;=40",P$11:P$44,"&lt;50")</f>
        <v>5</v>
      </c>
      <c r="Q57" s="254"/>
      <c r="R57" s="138"/>
      <c r="S57" s="153"/>
      <c r="T57" s="139">
        <f>COUNTIF(T$11:T$44,"&lt;50")</f>
        <v>26</v>
      </c>
      <c r="U57" s="254"/>
      <c r="V57" s="139">
        <f>_xlfn.COUNTIFS(V$11:V$44,"&gt;=40",V$11:V$44,"&lt;50")</f>
        <v>8</v>
      </c>
      <c r="W57" s="254"/>
      <c r="X57" s="139">
        <f>_xlfn.COUNTIFS(X$11:X$44,"&gt;=40",X$11:X$44,"&lt;50")</f>
        <v>0</v>
      </c>
      <c r="Y57" s="254"/>
      <c r="Z57" s="138"/>
      <c r="AA57" s="139">
        <f>_xlfn.COUNTIFS(AA$11:AA$44,"&gt;=40",AA$11:AA$44,"&lt;50")</f>
        <v>0</v>
      </c>
      <c r="AB57" s="254"/>
      <c r="AC57" s="139">
        <f>_xlfn.COUNTIFS(AC$11:AC$44,"&gt;=40",AC$11:AC$44,"&lt;50")</f>
        <v>0</v>
      </c>
      <c r="AD57" s="139">
        <f>_xlfn.COUNTIFS(AD$11:AD$44,"&gt;=40",AD$11:AD$44,"&lt;50")</f>
        <v>0</v>
      </c>
      <c r="AE57" s="254"/>
      <c r="AF57" s="139"/>
      <c r="AG57" s="170">
        <f>_xlfn.COUNTIFS(AG$11:AG$44,"&gt;=40",AG$11:AG$44,"&lt;50")</f>
        <v>3</v>
      </c>
    </row>
    <row r="58" spans="1:33" ht="15">
      <c r="A58" s="166"/>
      <c r="B58" s="148"/>
      <c r="C58" s="149" t="s">
        <v>96</v>
      </c>
      <c r="D58" s="150">
        <v>4</v>
      </c>
      <c r="E58" s="153"/>
      <c r="F58" s="139">
        <f>_xlfn.COUNTIFS(F$11:F$44,"&gt;=50",F$11:F$44,"&lt;60")</f>
        <v>12</v>
      </c>
      <c r="G58" s="138"/>
      <c r="H58" s="138"/>
      <c r="I58" s="139">
        <f>_xlfn.COUNTIFS(I$11:I$44,"&gt;=50",I$11:I$44,"&lt;60")</f>
        <v>8</v>
      </c>
      <c r="J58" s="138"/>
      <c r="K58" s="153"/>
      <c r="L58" s="139">
        <f>_xlfn.COUNTIFS(L$11:L$44,"&gt;=50",L$11:L$44,"&lt;60")</f>
        <v>5</v>
      </c>
      <c r="M58" s="139"/>
      <c r="N58" s="170">
        <f>_xlfn.COUNTIFS(N$12:N$44,"&gt;=50",N$12:N$44,"&lt;60")</f>
        <v>9</v>
      </c>
      <c r="O58" s="254"/>
      <c r="P58" s="139">
        <f>_xlfn.COUNTIFS(P$11:P$44,"&gt;=50",P$11:P$44,"&lt;60")</f>
        <v>6</v>
      </c>
      <c r="Q58" s="254"/>
      <c r="R58" s="138"/>
      <c r="S58" s="153"/>
      <c r="T58" s="139">
        <f>COUNTIF(T$11:T$44,"&lt;60")</f>
        <v>33</v>
      </c>
      <c r="U58" s="254"/>
      <c r="V58" s="139">
        <f>_xlfn.COUNTIFS(V$11:V$44,"&gt;=50",V$11:V$44,"&lt;60")</f>
        <v>11</v>
      </c>
      <c r="W58" s="254"/>
      <c r="X58" s="139">
        <f>_xlfn.COUNTIFS(X$11:X$44,"&gt;=50",X$11:X$44,"&lt;60")</f>
        <v>0</v>
      </c>
      <c r="Y58" s="254"/>
      <c r="Z58" s="138"/>
      <c r="AA58" s="139">
        <f>_xlfn.COUNTIFS(AA$11:AA$44,"&gt;=50",AA$11:AA$44,"&lt;60")</f>
        <v>0</v>
      </c>
      <c r="AB58" s="254"/>
      <c r="AC58" s="139">
        <f>_xlfn.COUNTIFS(AC$11:AC$44,"&gt;=50",AC$11:AC$44,"&lt;60")</f>
        <v>0</v>
      </c>
      <c r="AD58" s="139">
        <f>_xlfn.COUNTIFS(AD$11:AD$44,"&gt;=50",AD$11:AD$44,"&lt;60")</f>
        <v>0</v>
      </c>
      <c r="AE58" s="254"/>
      <c r="AF58" s="139"/>
      <c r="AG58" s="170">
        <f>_xlfn.COUNTIFS(AG$11:AG$44,"&gt;=50",AG$11:AG$44,"&lt;60")</f>
        <v>0</v>
      </c>
    </row>
    <row r="59" spans="1:33" ht="15">
      <c r="A59" s="166"/>
      <c r="B59" s="148"/>
      <c r="C59" s="149" t="s">
        <v>97</v>
      </c>
      <c r="D59" s="150">
        <v>5</v>
      </c>
      <c r="E59" s="153"/>
      <c r="F59" s="139">
        <f>_xlfn.COUNTIFS(F$11:F$44,"&gt;=60",F$11:F$44,"&lt;70")</f>
        <v>5</v>
      </c>
      <c r="G59" s="138"/>
      <c r="H59" s="138"/>
      <c r="I59" s="139">
        <f>_xlfn.COUNTIFS(I$11:I$44,"&gt;=60",I$11:I$44,"&lt;70")</f>
        <v>4</v>
      </c>
      <c r="J59" s="138"/>
      <c r="K59" s="153"/>
      <c r="L59" s="139">
        <f>_xlfn.COUNTIFS(L$11:L$44,"&gt;=60",L$11:L$44,"&lt;70")</f>
        <v>13</v>
      </c>
      <c r="M59" s="139"/>
      <c r="N59" s="170">
        <f>_xlfn.COUNTIFS(N$12:N$44,"&gt;=60",N$12:N$44,"&lt;70")</f>
        <v>9</v>
      </c>
      <c r="O59" s="254"/>
      <c r="P59" s="139">
        <f>_xlfn.COUNTIFS(P$11:P$44,"&gt;=60",P$11:P$44,"&lt;70")</f>
        <v>5</v>
      </c>
      <c r="Q59" s="254"/>
      <c r="R59" s="138"/>
      <c r="S59" s="153"/>
      <c r="T59" s="139">
        <f>COUNTIF(T$11:T$44,"&lt;70")</f>
        <v>34</v>
      </c>
      <c r="U59" s="254"/>
      <c r="V59" s="139">
        <f>_xlfn.COUNTIFS(V$11:V$44,"&gt;=60",V$11:V$44,"&lt;70")</f>
        <v>2</v>
      </c>
      <c r="W59" s="254"/>
      <c r="X59" s="139">
        <f>_xlfn.COUNTIFS(X$11:X$44,"&gt;=60",X$11:X$44,"&lt;70")</f>
        <v>0</v>
      </c>
      <c r="Y59" s="254"/>
      <c r="Z59" s="138"/>
      <c r="AA59" s="139">
        <f>_xlfn.COUNTIFS(AA$11:AA$44,"&gt;=60",AA$11:AA$44,"&lt;70")</f>
        <v>0</v>
      </c>
      <c r="AB59" s="254"/>
      <c r="AC59" s="139">
        <f>_xlfn.COUNTIFS(AC$11:AC$44,"&gt;=60",AC$11:AC$44,"&lt;70")</f>
        <v>0</v>
      </c>
      <c r="AD59" s="139">
        <f>_xlfn.COUNTIFS(AD$11:AD$44,"&gt;=60",AD$11:AD$44,"&lt;70")</f>
        <v>0</v>
      </c>
      <c r="AE59" s="254"/>
      <c r="AF59" s="139"/>
      <c r="AG59" s="170">
        <f>_xlfn.COUNTIFS(AG$11:AG$44,"&gt;=60",AG$11:AG$44,"&lt;70")</f>
        <v>0</v>
      </c>
    </row>
    <row r="60" spans="1:33" ht="15">
      <c r="A60" s="166"/>
      <c r="B60" s="148"/>
      <c r="C60" s="149" t="s">
        <v>98</v>
      </c>
      <c r="D60" s="150">
        <v>6</v>
      </c>
      <c r="E60" s="153"/>
      <c r="F60" s="139">
        <f>_xlfn.COUNTIFS(F$11:F$44,"&gt;=70",F$11:F$44,"&lt;80")</f>
        <v>5</v>
      </c>
      <c r="G60" s="138"/>
      <c r="H60" s="138"/>
      <c r="I60" s="139">
        <f>_xlfn.COUNTIFS(I$11:I$44,"&gt;=70",I$11:I$44,"&lt;80")</f>
        <v>0</v>
      </c>
      <c r="J60" s="138"/>
      <c r="K60" s="153"/>
      <c r="L60" s="139">
        <f>_xlfn.COUNTIFS(L$11:L$44,"&gt;=70",L$11:L$44,"&lt;80")</f>
        <v>4</v>
      </c>
      <c r="M60" s="139"/>
      <c r="N60" s="170">
        <f>_xlfn.COUNTIFS(N$11:N$44,"&gt;=70",N$11:N$44,"&lt;80")</f>
        <v>5</v>
      </c>
      <c r="O60" s="254"/>
      <c r="P60" s="139">
        <f>_xlfn.COUNTIFS(P$11:P$44,"&gt;=70",P$11:P$44,"&lt;80")</f>
        <v>5</v>
      </c>
      <c r="Q60" s="254"/>
      <c r="R60" s="138"/>
      <c r="S60" s="153"/>
      <c r="T60" s="139">
        <f>COUNTIF(T$11:T$44,"&lt;80")</f>
        <v>34</v>
      </c>
      <c r="U60" s="254"/>
      <c r="V60" s="139">
        <f>_xlfn.COUNTIFS(V$11:V$44,"&gt;=70",V$11:V$44,"&lt;80")</f>
        <v>0</v>
      </c>
      <c r="W60" s="254"/>
      <c r="X60" s="139">
        <f>_xlfn.COUNTIFS(X$11:X$44,"&gt;=70",X$11:X$44,"&lt;80")</f>
        <v>0</v>
      </c>
      <c r="Y60" s="254"/>
      <c r="Z60" s="138"/>
      <c r="AA60" s="139">
        <f>_xlfn.COUNTIFS(AA$11:AA$44,"&gt;=70",AA$11:AA$44,"&lt;80")</f>
        <v>0</v>
      </c>
      <c r="AB60" s="254"/>
      <c r="AC60" s="139">
        <f>_xlfn.COUNTIFS(AC$11:AC$44,"&gt;=70",AC$11:AC$44,"&lt;80")</f>
        <v>0</v>
      </c>
      <c r="AD60" s="139">
        <f>_xlfn.COUNTIFS(AD$11:AD$44,"&gt;=70",AD$11:AD$44,"&lt;80")</f>
        <v>0</v>
      </c>
      <c r="AE60" s="254"/>
      <c r="AF60" s="139"/>
      <c r="AG60" s="170">
        <f>_xlfn.COUNTIFS(AG$11:AG$44,"&gt;=70",AG$11:AG$44,"&lt;80")</f>
        <v>0</v>
      </c>
    </row>
    <row r="61" spans="1:33" ht="15">
      <c r="A61" s="166"/>
      <c r="B61" s="148"/>
      <c r="C61" s="149" t="s">
        <v>99</v>
      </c>
      <c r="D61" s="150">
        <v>7</v>
      </c>
      <c r="E61" s="153"/>
      <c r="F61" s="139">
        <f>COUNTIF(F$11:F$44,"&gt;=80")</f>
        <v>1</v>
      </c>
      <c r="G61" s="138"/>
      <c r="H61" s="138"/>
      <c r="I61" s="139">
        <f>COUNTIF(I$11:I$44,"&gt;=80")</f>
        <v>1</v>
      </c>
      <c r="J61" s="138"/>
      <c r="K61" s="153"/>
      <c r="L61" s="139">
        <f>COUNTIF(L$11:L$44,"&gt;=80")</f>
        <v>5</v>
      </c>
      <c r="M61" s="139"/>
      <c r="N61" s="170">
        <f>COUNTIF(N$11:N$44,"&gt;=80")</f>
        <v>1</v>
      </c>
      <c r="O61" s="254"/>
      <c r="P61" s="139">
        <f>COUNTIF(P$11:P$44,"&gt;=80")</f>
        <v>4</v>
      </c>
      <c r="Q61" s="254"/>
      <c r="R61" s="138"/>
      <c r="S61" s="153"/>
      <c r="T61" s="139">
        <f>COUNTIF(T$11:T$44,"&gt;=80")</f>
        <v>0</v>
      </c>
      <c r="U61" s="254"/>
      <c r="V61" s="139">
        <f>COUNTIF(V$11:V$44,"&gt;=80")</f>
        <v>0</v>
      </c>
      <c r="W61" s="254"/>
      <c r="X61" s="139">
        <f>COUNTIF(X$11:X$44,"&gt;=80")</f>
        <v>0</v>
      </c>
      <c r="Y61" s="254"/>
      <c r="Z61" s="138"/>
      <c r="AA61" s="139">
        <f>COUNTIF(AA$11:AA$44,"&gt;=80")</f>
        <v>0</v>
      </c>
      <c r="AB61" s="254"/>
      <c r="AC61" s="139">
        <f>COUNTIF(AC$11:AC$44,"&gt;=80")</f>
        <v>0</v>
      </c>
      <c r="AD61" s="139">
        <f>COUNTIF(AD$11:AD$44,"&gt;=80")</f>
        <v>0</v>
      </c>
      <c r="AE61" s="254"/>
      <c r="AF61" s="139"/>
      <c r="AG61" s="170">
        <f>COUNTIF(AG$11:AG$44,"&gt;=80")</f>
        <v>0</v>
      </c>
    </row>
  </sheetData>
  <sheetProtection selectLockedCells="1" selectUnlockedCells="1"/>
  <mergeCells count="41">
    <mergeCell ref="A1:AG1"/>
    <mergeCell ref="C3:W3"/>
    <mergeCell ref="AC3:AE3"/>
    <mergeCell ref="A5:A10"/>
    <mergeCell ref="B5:B7"/>
    <mergeCell ref="C5:C7"/>
    <mergeCell ref="E5:N5"/>
    <mergeCell ref="O5:V5"/>
    <mergeCell ref="AG5:AG9"/>
    <mergeCell ref="E6:G7"/>
    <mergeCell ref="H6:J7"/>
    <mergeCell ref="K6:M7"/>
    <mergeCell ref="N6:N9"/>
    <mergeCell ref="O6:Q7"/>
    <mergeCell ref="R6:U6"/>
    <mergeCell ref="V6:V9"/>
    <mergeCell ref="W6:Y7"/>
    <mergeCell ref="Z6:AE6"/>
    <mergeCell ref="AF6:AF9"/>
    <mergeCell ref="T7:U7"/>
    <mergeCell ref="Z7:AA7"/>
    <mergeCell ref="AB7:AC7"/>
    <mergeCell ref="AD7:AE7"/>
    <mergeCell ref="B8:C8"/>
    <mergeCell ref="E8:G8"/>
    <mergeCell ref="H8:J8"/>
    <mergeCell ref="K8:M8"/>
    <mergeCell ref="O8:Q8"/>
    <mergeCell ref="T8:U8"/>
    <mergeCell ref="W8:Y8"/>
    <mergeCell ref="Z8:AA8"/>
    <mergeCell ref="AB8:AC8"/>
    <mergeCell ref="AD8:AE8"/>
    <mergeCell ref="B9:C9"/>
    <mergeCell ref="B10:C10"/>
    <mergeCell ref="B46:C48"/>
    <mergeCell ref="B50:C50"/>
    <mergeCell ref="B51:C51"/>
    <mergeCell ref="B52:C52"/>
    <mergeCell ref="B53:C53"/>
    <mergeCell ref="B55:B61"/>
  </mergeCells>
  <conditionalFormatting sqref="AC48 F48:H48 L48:M48 J48 AF48 R48 P48 Z48 X48">
    <cfRule type="cellIs" priority="1" dxfId="0" operator="lessThan" stopIfTrue="1">
      <formula>0.3</formula>
    </cfRule>
  </conditionalFormatting>
  <conditionalFormatting sqref="I48">
    <cfRule type="cellIs" priority="2" dxfId="1" operator="lessThan" stopIfTrue="1">
      <formula>0.3</formula>
    </cfRule>
  </conditionalFormatting>
  <conditionalFormatting sqref="AA48">
    <cfRule type="cellIs" priority="3" dxfId="0" operator="lessThan" stopIfTrue="1">
      <formula>0.3</formula>
    </cfRule>
  </conditionalFormatting>
  <conditionalFormatting sqref="AD48">
    <cfRule type="cellIs" priority="4" dxfId="1" operator="lessThan" stopIfTrue="1">
      <formula>0.3</formula>
    </cfRule>
  </conditionalFormatting>
  <printOptions/>
  <pageMargins left="0.39375" right="0.39375" top="0.4722222222222222" bottom="0.4722222222222222" header="0.39375" footer="0.39375"/>
  <pageSetup fitToWidth="0" fitToHeight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7"/>
  <sheetViews>
    <sheetView zoomScale="65" zoomScaleNormal="65" workbookViewId="0" topLeftCell="N51">
      <selection activeCell="N51" sqref="N51"/>
    </sheetView>
  </sheetViews>
  <sheetFormatPr defaultColWidth="8.00390625" defaultRowHeight="12.75"/>
  <cols>
    <col min="1" max="1" width="3.8515625" style="152" customWidth="1"/>
    <col min="2" max="2" width="20.421875" style="152" customWidth="1"/>
    <col min="3" max="3" width="21.7109375" style="168" customWidth="1"/>
    <col min="4" max="4" width="2.00390625" style="153" customWidth="1"/>
    <col min="5" max="5" width="7.140625" style="152" customWidth="1"/>
    <col min="6" max="7" width="5.7109375" style="152" customWidth="1"/>
    <col min="8" max="8" width="7.28125" style="152" customWidth="1"/>
    <col min="9" max="10" width="5.7109375" style="152" customWidth="1"/>
    <col min="11" max="11" width="6.421875" style="152" customWidth="1"/>
    <col min="12" max="14" width="5.8515625" style="152" customWidth="1"/>
    <col min="15" max="15" width="7.28125" style="152" customWidth="1"/>
    <col min="16" max="16" width="6.8515625" style="152" customWidth="1"/>
    <col min="17" max="17" width="5.7109375" style="152" customWidth="1"/>
    <col min="18" max="19" width="6.421875" style="152" customWidth="1"/>
    <col min="20" max="20" width="7.8515625" style="152" customWidth="1"/>
    <col min="21" max="21" width="6.421875" style="152" customWidth="1"/>
    <col min="22" max="22" width="8.28125" style="152" customWidth="1"/>
    <col min="23" max="23" width="7.00390625" style="152" customWidth="1"/>
    <col min="24" max="24" width="6.28125" style="152" customWidth="1"/>
    <col min="25" max="26" width="6.140625" style="152" customWidth="1"/>
    <col min="27" max="28" width="7.7109375" style="152" customWidth="1"/>
    <col min="29" max="29" width="7.28125" style="152" customWidth="1"/>
    <col min="30" max="32" width="7.7109375" style="152" customWidth="1"/>
    <col min="33" max="33" width="7.8515625" style="152" customWidth="1"/>
    <col min="34" max="35" width="3.00390625" style="152" customWidth="1"/>
    <col min="36" max="40" width="5.7109375" style="152" customWidth="1"/>
    <col min="41" max="16384" width="9.140625" style="152" customWidth="1"/>
  </cols>
  <sheetData>
    <row r="1" spans="1:33" ht="58.5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5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9" ht="18.75" customHeight="1">
      <c r="A3" s="3"/>
      <c r="B3" s="5" t="s">
        <v>1</v>
      </c>
      <c r="C3" s="174" t="s">
        <v>312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4"/>
      <c r="Y3" s="14"/>
      <c r="Z3" s="14"/>
      <c r="AA3" s="8" t="s">
        <v>3</v>
      </c>
      <c r="AB3" s="14"/>
      <c r="AC3" s="175"/>
      <c r="AD3" s="175"/>
      <c r="AE3" s="175"/>
      <c r="AF3" s="8"/>
      <c r="AH3" s="8"/>
      <c r="AI3" s="8"/>
      <c r="AJ3" s="3"/>
      <c r="AL3" s="3"/>
      <c r="AM3" s="3"/>
    </row>
    <row r="4" ht="6" customHeight="1">
      <c r="C4" s="153"/>
    </row>
    <row r="5" spans="1:33" s="266" customFormat="1" ht="30" customHeight="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 t="s">
        <v>8</v>
      </c>
      <c r="P5" s="21"/>
      <c r="Q5" s="21"/>
      <c r="R5" s="21"/>
      <c r="S5" s="21"/>
      <c r="T5" s="21"/>
      <c r="U5" s="21"/>
      <c r="V5" s="21"/>
      <c r="W5" s="176"/>
      <c r="X5" s="177" t="s">
        <v>9</v>
      </c>
      <c r="Y5" s="178"/>
      <c r="Z5" s="178"/>
      <c r="AA5" s="178"/>
      <c r="AB5" s="178"/>
      <c r="AC5" s="178"/>
      <c r="AD5" s="178"/>
      <c r="AE5" s="178"/>
      <c r="AF5" s="179"/>
      <c r="AG5" s="180" t="s">
        <v>235</v>
      </c>
    </row>
    <row r="6" spans="1:33" s="266" customFormat="1" ht="30" customHeight="1">
      <c r="A6" s="17"/>
      <c r="B6" s="18"/>
      <c r="C6" s="19"/>
      <c r="D6" s="22"/>
      <c r="E6" s="23" t="s">
        <v>11</v>
      </c>
      <c r="F6" s="23"/>
      <c r="G6" s="23"/>
      <c r="H6" s="181" t="s">
        <v>11</v>
      </c>
      <c r="I6" s="181"/>
      <c r="J6" s="181"/>
      <c r="K6" s="182" t="s">
        <v>12</v>
      </c>
      <c r="L6" s="182"/>
      <c r="M6" s="182"/>
      <c r="N6" s="46" t="s">
        <v>236</v>
      </c>
      <c r="O6" s="29" t="s">
        <v>11</v>
      </c>
      <c r="P6" s="29"/>
      <c r="Q6" s="29"/>
      <c r="R6" s="183" t="s">
        <v>14</v>
      </c>
      <c r="S6" s="183"/>
      <c r="T6" s="183"/>
      <c r="U6" s="183"/>
      <c r="V6" s="46" t="s">
        <v>237</v>
      </c>
      <c r="W6" s="185" t="s">
        <v>16</v>
      </c>
      <c r="X6" s="185"/>
      <c r="Y6" s="185"/>
      <c r="Z6" s="186" t="s">
        <v>238</v>
      </c>
      <c r="AA6" s="186"/>
      <c r="AB6" s="186"/>
      <c r="AC6" s="186"/>
      <c r="AD6" s="186"/>
      <c r="AE6" s="186"/>
      <c r="AF6" s="30" t="s">
        <v>237</v>
      </c>
      <c r="AG6" s="180"/>
    </row>
    <row r="7" spans="1:34" s="268" customFormat="1" ht="54" customHeight="1">
      <c r="A7" s="17"/>
      <c r="B7" s="18"/>
      <c r="C7" s="19"/>
      <c r="D7" s="33"/>
      <c r="E7" s="23"/>
      <c r="F7" s="23"/>
      <c r="G7" s="23"/>
      <c r="H7" s="181"/>
      <c r="I7" s="181"/>
      <c r="J7" s="181"/>
      <c r="K7" s="182"/>
      <c r="L7" s="182"/>
      <c r="M7" s="182"/>
      <c r="N7" s="46"/>
      <c r="O7" s="29"/>
      <c r="P7" s="29"/>
      <c r="Q7" s="29"/>
      <c r="R7" s="34" t="s">
        <v>21</v>
      </c>
      <c r="S7" s="35" t="s">
        <v>22</v>
      </c>
      <c r="T7" s="36" t="s">
        <v>23</v>
      </c>
      <c r="U7" s="36"/>
      <c r="V7" s="46"/>
      <c r="W7" s="185"/>
      <c r="X7" s="185"/>
      <c r="Y7" s="185"/>
      <c r="Z7" s="24" t="s">
        <v>21</v>
      </c>
      <c r="AA7" s="24"/>
      <c r="AB7" s="24" t="s">
        <v>22</v>
      </c>
      <c r="AC7" s="24"/>
      <c r="AD7" s="24" t="s">
        <v>23</v>
      </c>
      <c r="AE7" s="24"/>
      <c r="AF7" s="30"/>
      <c r="AG7" s="180"/>
      <c r="AH7" s="267"/>
    </row>
    <row r="8" spans="1:34" s="268" customFormat="1" ht="18" customHeight="1">
      <c r="A8" s="17"/>
      <c r="B8" s="40" t="s">
        <v>24</v>
      </c>
      <c r="C8" s="40"/>
      <c r="D8" s="22"/>
      <c r="E8" s="187"/>
      <c r="F8" s="187"/>
      <c r="G8" s="187"/>
      <c r="H8" s="188"/>
      <c r="I8" s="188"/>
      <c r="J8" s="188"/>
      <c r="K8" s="183"/>
      <c r="L8" s="183"/>
      <c r="M8" s="183"/>
      <c r="N8" s="46"/>
      <c r="O8" s="189"/>
      <c r="P8" s="189"/>
      <c r="Q8" s="189"/>
      <c r="R8" s="190"/>
      <c r="S8" s="191"/>
      <c r="T8" s="192"/>
      <c r="U8" s="192"/>
      <c r="V8" s="46"/>
      <c r="W8" s="193"/>
      <c r="X8" s="193"/>
      <c r="Y8" s="193"/>
      <c r="Z8" s="194"/>
      <c r="AA8" s="194"/>
      <c r="AB8" s="195"/>
      <c r="AC8" s="195"/>
      <c r="AD8" s="196"/>
      <c r="AE8" s="196"/>
      <c r="AF8" s="30"/>
      <c r="AG8" s="180"/>
      <c r="AH8" s="267"/>
    </row>
    <row r="9" spans="1:34" s="268" customFormat="1" ht="18" customHeight="1">
      <c r="A9" s="17"/>
      <c r="B9" s="47" t="s">
        <v>25</v>
      </c>
      <c r="C9" s="47"/>
      <c r="D9" s="48"/>
      <c r="E9" s="53" t="s">
        <v>26</v>
      </c>
      <c r="F9" s="197" t="s">
        <v>27</v>
      </c>
      <c r="G9" s="54" t="s">
        <v>28</v>
      </c>
      <c r="H9" s="198" t="s">
        <v>26</v>
      </c>
      <c r="I9" s="197" t="s">
        <v>27</v>
      </c>
      <c r="J9" s="54" t="s">
        <v>28</v>
      </c>
      <c r="K9" s="53" t="s">
        <v>26</v>
      </c>
      <c r="L9" s="197" t="s">
        <v>27</v>
      </c>
      <c r="M9" s="199" t="s">
        <v>28</v>
      </c>
      <c r="N9" s="46"/>
      <c r="O9" s="53" t="s">
        <v>26</v>
      </c>
      <c r="P9" s="197" t="s">
        <v>27</v>
      </c>
      <c r="Q9" s="54" t="s">
        <v>28</v>
      </c>
      <c r="R9" s="53" t="s">
        <v>26</v>
      </c>
      <c r="S9" s="200" t="s">
        <v>26</v>
      </c>
      <c r="T9" s="53" t="s">
        <v>27</v>
      </c>
      <c r="U9" s="199" t="s">
        <v>28</v>
      </c>
      <c r="V9" s="46"/>
      <c r="W9" s="198" t="s">
        <v>26</v>
      </c>
      <c r="X9" s="197" t="s">
        <v>27</v>
      </c>
      <c r="Y9" s="199" t="s">
        <v>28</v>
      </c>
      <c r="Z9" s="53" t="s">
        <v>26</v>
      </c>
      <c r="AA9" s="201" t="s">
        <v>27</v>
      </c>
      <c r="AB9" s="53" t="s">
        <v>26</v>
      </c>
      <c r="AC9" s="201" t="s">
        <v>27</v>
      </c>
      <c r="AD9" s="53" t="s">
        <v>27</v>
      </c>
      <c r="AE9" s="54" t="s">
        <v>28</v>
      </c>
      <c r="AF9" s="30"/>
      <c r="AG9" s="180"/>
      <c r="AH9" s="267"/>
    </row>
    <row r="10" spans="1:33" s="269" customFormat="1" ht="16.5" customHeight="1">
      <c r="A10" s="17"/>
      <c r="B10" s="58" t="s">
        <v>29</v>
      </c>
      <c r="C10" s="58"/>
      <c r="D10" s="59"/>
      <c r="E10" s="60"/>
      <c r="F10" s="61">
        <v>100</v>
      </c>
      <c r="G10" s="62">
        <v>10</v>
      </c>
      <c r="H10" s="70"/>
      <c r="I10" s="71">
        <v>100</v>
      </c>
      <c r="J10" s="65">
        <v>10</v>
      </c>
      <c r="K10" s="63"/>
      <c r="L10" s="64">
        <v>100</v>
      </c>
      <c r="M10" s="64">
        <v>10</v>
      </c>
      <c r="N10" s="73" t="s">
        <v>27</v>
      </c>
      <c r="O10" s="69"/>
      <c r="P10" s="60">
        <v>100</v>
      </c>
      <c r="Q10" s="61">
        <v>10</v>
      </c>
      <c r="R10" s="62">
        <v>100</v>
      </c>
      <c r="S10" s="60">
        <v>100</v>
      </c>
      <c r="T10" s="202">
        <v>100</v>
      </c>
      <c r="U10" s="68">
        <v>25</v>
      </c>
      <c r="V10" s="203">
        <v>100</v>
      </c>
      <c r="W10" s="69">
        <v>150</v>
      </c>
      <c r="X10" s="70">
        <v>100</v>
      </c>
      <c r="Y10" s="71">
        <v>10</v>
      </c>
      <c r="Z10" s="64">
        <v>150</v>
      </c>
      <c r="AA10" s="203">
        <v>100</v>
      </c>
      <c r="AB10" s="65">
        <v>150</v>
      </c>
      <c r="AC10" s="63">
        <v>100</v>
      </c>
      <c r="AD10" s="65">
        <v>100</v>
      </c>
      <c r="AE10" s="73">
        <v>25</v>
      </c>
      <c r="AF10" s="74">
        <v>100</v>
      </c>
      <c r="AG10" s="74">
        <v>100</v>
      </c>
    </row>
    <row r="11" spans="1:35" s="254" customFormat="1" ht="15.75" customHeight="1">
      <c r="A11" s="158">
        <v>1</v>
      </c>
      <c r="B11" s="270"/>
      <c r="C11" s="271"/>
      <c r="D11" s="78"/>
      <c r="E11" s="79"/>
      <c r="F11" s="80" t="e">
        <f aca="true" t="shared" si="0" ref="F11:F60">E11/$E$10*100</f>
        <v>#DIV/0!</v>
      </c>
      <c r="G11" s="81" t="e">
        <f aca="true" t="shared" si="1" ref="G11:G60">E11/$E$10*10</f>
        <v>#DIV/0!</v>
      </c>
      <c r="H11" s="86"/>
      <c r="I11" s="92" t="e">
        <f aca="true" t="shared" si="2" ref="I11:I60">H11/$H$10*100</f>
        <v>#DIV/0!</v>
      </c>
      <c r="J11" s="85" t="e">
        <f aca="true" t="shared" si="3" ref="J11:J60">H11/$H$10*10</f>
        <v>#DIV/0!</v>
      </c>
      <c r="K11" s="86"/>
      <c r="L11" s="84" t="e">
        <f aca="true" t="shared" si="4" ref="L11:L60">K11/$K$10*100</f>
        <v>#DIV/0!</v>
      </c>
      <c r="M11" s="85" t="e">
        <f aca="true" t="shared" si="5" ref="M11:M60">K11/$K$10*10</f>
        <v>#DIV/0!</v>
      </c>
      <c r="N11" s="206" t="e">
        <f aca="true" t="shared" si="6" ref="N11:N60">F11*0.15+I11*0.15+L11*0.7</f>
        <v>#DIV/0!</v>
      </c>
      <c r="O11" s="272"/>
      <c r="P11" s="207" t="e">
        <f aca="true" t="shared" si="7" ref="P11:P60">O11/$O$10*100</f>
        <v>#DIV/0!</v>
      </c>
      <c r="Q11" s="85" t="e">
        <f aca="true" t="shared" si="8" ref="Q11:Q60">O11/$O$10*10</f>
        <v>#DIV/0!</v>
      </c>
      <c r="R11" s="208"/>
      <c r="S11" s="209"/>
      <c r="T11" s="88">
        <f aca="true" t="shared" si="9" ref="T11:T60">(R11+S11)/($R$10+$S$10)*100</f>
        <v>0</v>
      </c>
      <c r="U11" s="210">
        <f aca="true" t="shared" si="10" ref="U11:U60">(S11+T11)/($R$10+$S$10)*25</f>
        <v>0</v>
      </c>
      <c r="V11" s="211" t="e">
        <f aca="true" t="shared" si="11" ref="V11:V60">P11*0.25+T11*0.75</f>
        <v>#DIV/0!</v>
      </c>
      <c r="W11" s="212"/>
      <c r="X11" s="207">
        <f aca="true" t="shared" si="12" ref="X11:X60">W11/$W$10*100</f>
        <v>0</v>
      </c>
      <c r="Y11" s="85">
        <f aca="true" t="shared" si="13" ref="Y11:Y60">W11/$W$10*10</f>
        <v>0</v>
      </c>
      <c r="Z11" s="213"/>
      <c r="AA11" s="214">
        <f aca="true" t="shared" si="14" ref="AA11:AA60">Z11/$Z$10*100</f>
        <v>0</v>
      </c>
      <c r="AB11" s="215"/>
      <c r="AC11" s="216">
        <f aca="true" t="shared" si="15" ref="AC11:AC60">AB11/$AB$10*100</f>
        <v>0</v>
      </c>
      <c r="AD11" s="217">
        <f aca="true" t="shared" si="16" ref="AD11:AD60">(Z11+AB11)/3</f>
        <v>0</v>
      </c>
      <c r="AE11" s="218">
        <f aca="true" t="shared" si="17" ref="AE11:AE60">AD11/4</f>
        <v>0</v>
      </c>
      <c r="AF11" s="219">
        <f aca="true" t="shared" si="18" ref="AF11:AF60">X11*0.25+AD11*0.75</f>
        <v>0</v>
      </c>
      <c r="AG11" s="220" t="e">
        <f aca="true" t="shared" si="19" ref="AG11:AG60">G11+J11+M11+Q11+U11+Y11+AE11</f>
        <v>#DIV/0!</v>
      </c>
      <c r="AH11" s="169"/>
      <c r="AI11" s="169"/>
    </row>
    <row r="12" spans="1:37" s="254" customFormat="1" ht="15.75" customHeight="1">
      <c r="A12" s="158">
        <f aca="true" t="shared" si="20" ref="A12:A60">A11+1</f>
        <v>2</v>
      </c>
      <c r="B12" s="273"/>
      <c r="C12" s="274"/>
      <c r="D12" s="78"/>
      <c r="E12" s="98"/>
      <c r="F12" s="99" t="e">
        <f t="shared" si="0"/>
        <v>#DIV/0!</v>
      </c>
      <c r="G12" s="100" t="e">
        <f t="shared" si="1"/>
        <v>#DIV/0!</v>
      </c>
      <c r="H12" s="98"/>
      <c r="I12" s="105" t="e">
        <f t="shared" si="2"/>
        <v>#DIV/0!</v>
      </c>
      <c r="J12" s="100" t="e">
        <f t="shared" si="3"/>
        <v>#DIV/0!</v>
      </c>
      <c r="K12" s="98"/>
      <c r="L12" s="99" t="e">
        <f t="shared" si="4"/>
        <v>#DIV/0!</v>
      </c>
      <c r="M12" s="100" t="e">
        <f t="shared" si="5"/>
        <v>#DIV/0!</v>
      </c>
      <c r="N12" s="221" t="e">
        <f t="shared" si="6"/>
        <v>#DIV/0!</v>
      </c>
      <c r="O12" s="275"/>
      <c r="P12" s="222" t="e">
        <f t="shared" si="7"/>
        <v>#DIV/0!</v>
      </c>
      <c r="Q12" s="100" t="e">
        <f t="shared" si="8"/>
        <v>#DIV/0!</v>
      </c>
      <c r="R12" s="223"/>
      <c r="S12" s="224"/>
      <c r="T12" s="102">
        <f t="shared" si="9"/>
        <v>0</v>
      </c>
      <c r="U12" s="225">
        <f t="shared" si="10"/>
        <v>0</v>
      </c>
      <c r="V12" s="226" t="e">
        <f t="shared" si="11"/>
        <v>#DIV/0!</v>
      </c>
      <c r="W12" s="227"/>
      <c r="X12" s="222">
        <f t="shared" si="12"/>
        <v>0</v>
      </c>
      <c r="Y12" s="100">
        <f t="shared" si="13"/>
        <v>0</v>
      </c>
      <c r="Z12" s="228"/>
      <c r="AA12" s="229">
        <f t="shared" si="14"/>
        <v>0</v>
      </c>
      <c r="AB12" s="230"/>
      <c r="AC12" s="231">
        <f t="shared" si="15"/>
        <v>0</v>
      </c>
      <c r="AD12" s="217">
        <f t="shared" si="16"/>
        <v>0</v>
      </c>
      <c r="AE12" s="110">
        <f t="shared" si="17"/>
        <v>0</v>
      </c>
      <c r="AF12" s="232">
        <f t="shared" si="18"/>
        <v>0</v>
      </c>
      <c r="AG12" s="233" t="e">
        <f t="shared" si="19"/>
        <v>#DIV/0!</v>
      </c>
      <c r="AH12" s="169"/>
      <c r="AI12" s="169"/>
      <c r="AK12" s="276"/>
    </row>
    <row r="13" spans="1:37" s="254" customFormat="1" ht="15.75" customHeight="1">
      <c r="A13" s="158">
        <f t="shared" si="20"/>
        <v>3</v>
      </c>
      <c r="B13" s="273"/>
      <c r="C13" s="274"/>
      <c r="D13" s="78"/>
      <c r="E13" s="98"/>
      <c r="F13" s="99" t="e">
        <f t="shared" si="0"/>
        <v>#DIV/0!</v>
      </c>
      <c r="G13" s="100" t="e">
        <f t="shared" si="1"/>
        <v>#DIV/0!</v>
      </c>
      <c r="H13" s="98"/>
      <c r="I13" s="105" t="e">
        <f t="shared" si="2"/>
        <v>#DIV/0!</v>
      </c>
      <c r="J13" s="100" t="e">
        <f t="shared" si="3"/>
        <v>#DIV/0!</v>
      </c>
      <c r="K13" s="98"/>
      <c r="L13" s="99" t="e">
        <f t="shared" si="4"/>
        <v>#DIV/0!</v>
      </c>
      <c r="M13" s="100" t="e">
        <f t="shared" si="5"/>
        <v>#DIV/0!</v>
      </c>
      <c r="N13" s="221" t="e">
        <f t="shared" si="6"/>
        <v>#DIV/0!</v>
      </c>
      <c r="O13" s="275"/>
      <c r="P13" s="222" t="e">
        <f t="shared" si="7"/>
        <v>#DIV/0!</v>
      </c>
      <c r="Q13" s="100" t="e">
        <f t="shared" si="8"/>
        <v>#DIV/0!</v>
      </c>
      <c r="R13" s="223"/>
      <c r="S13" s="224"/>
      <c r="T13" s="102">
        <f t="shared" si="9"/>
        <v>0</v>
      </c>
      <c r="U13" s="225">
        <f t="shared" si="10"/>
        <v>0</v>
      </c>
      <c r="V13" s="234" t="e">
        <f t="shared" si="11"/>
        <v>#DIV/0!</v>
      </c>
      <c r="W13" s="227"/>
      <c r="X13" s="222">
        <f t="shared" si="12"/>
        <v>0</v>
      </c>
      <c r="Y13" s="100">
        <f t="shared" si="13"/>
        <v>0</v>
      </c>
      <c r="Z13" s="228"/>
      <c r="AA13" s="229">
        <f t="shared" si="14"/>
        <v>0</v>
      </c>
      <c r="AB13" s="230"/>
      <c r="AC13" s="231">
        <f t="shared" si="15"/>
        <v>0</v>
      </c>
      <c r="AD13" s="217">
        <f t="shared" si="16"/>
        <v>0</v>
      </c>
      <c r="AE13" s="110">
        <f t="shared" si="17"/>
        <v>0</v>
      </c>
      <c r="AF13" s="232">
        <f t="shared" si="18"/>
        <v>0</v>
      </c>
      <c r="AG13" s="233" t="e">
        <f t="shared" si="19"/>
        <v>#DIV/0!</v>
      </c>
      <c r="AH13" s="169"/>
      <c r="AI13" s="169"/>
      <c r="AK13" s="276"/>
    </row>
    <row r="14" spans="1:37" s="254" customFormat="1" ht="15.75" customHeight="1">
      <c r="A14" s="158">
        <f t="shared" si="20"/>
        <v>4</v>
      </c>
      <c r="B14" s="273"/>
      <c r="C14" s="274"/>
      <c r="D14" s="78"/>
      <c r="E14" s="98"/>
      <c r="F14" s="99" t="e">
        <f t="shared" si="0"/>
        <v>#DIV/0!</v>
      </c>
      <c r="G14" s="100" t="e">
        <f t="shared" si="1"/>
        <v>#DIV/0!</v>
      </c>
      <c r="H14" s="98"/>
      <c r="I14" s="105" t="e">
        <f t="shared" si="2"/>
        <v>#DIV/0!</v>
      </c>
      <c r="J14" s="100" t="e">
        <f t="shared" si="3"/>
        <v>#DIV/0!</v>
      </c>
      <c r="K14" s="98"/>
      <c r="L14" s="99" t="e">
        <f t="shared" si="4"/>
        <v>#DIV/0!</v>
      </c>
      <c r="M14" s="100" t="e">
        <f t="shared" si="5"/>
        <v>#DIV/0!</v>
      </c>
      <c r="N14" s="221" t="e">
        <f t="shared" si="6"/>
        <v>#DIV/0!</v>
      </c>
      <c r="O14" s="275"/>
      <c r="P14" s="222" t="e">
        <f t="shared" si="7"/>
        <v>#DIV/0!</v>
      </c>
      <c r="Q14" s="100" t="e">
        <f t="shared" si="8"/>
        <v>#DIV/0!</v>
      </c>
      <c r="R14" s="223"/>
      <c r="S14" s="224"/>
      <c r="T14" s="102">
        <f t="shared" si="9"/>
        <v>0</v>
      </c>
      <c r="U14" s="225">
        <f t="shared" si="10"/>
        <v>0</v>
      </c>
      <c r="V14" s="234" t="e">
        <f t="shared" si="11"/>
        <v>#DIV/0!</v>
      </c>
      <c r="W14" s="227"/>
      <c r="X14" s="222">
        <f t="shared" si="12"/>
        <v>0</v>
      </c>
      <c r="Y14" s="100">
        <f t="shared" si="13"/>
        <v>0</v>
      </c>
      <c r="Z14" s="228"/>
      <c r="AA14" s="229">
        <f t="shared" si="14"/>
        <v>0</v>
      </c>
      <c r="AB14" s="230"/>
      <c r="AC14" s="231">
        <f t="shared" si="15"/>
        <v>0</v>
      </c>
      <c r="AD14" s="217">
        <f t="shared" si="16"/>
        <v>0</v>
      </c>
      <c r="AE14" s="110">
        <f t="shared" si="17"/>
        <v>0</v>
      </c>
      <c r="AF14" s="232">
        <f t="shared" si="18"/>
        <v>0</v>
      </c>
      <c r="AG14" s="233" t="e">
        <f t="shared" si="19"/>
        <v>#DIV/0!</v>
      </c>
      <c r="AH14" s="169"/>
      <c r="AI14" s="169"/>
      <c r="AK14" s="276"/>
    </row>
    <row r="15" spans="1:37" s="254" customFormat="1" ht="15.75" customHeight="1">
      <c r="A15" s="158">
        <f t="shared" si="20"/>
        <v>5</v>
      </c>
      <c r="B15" s="273"/>
      <c r="C15" s="274"/>
      <c r="D15" s="78"/>
      <c r="E15" s="98"/>
      <c r="F15" s="99" t="e">
        <f t="shared" si="0"/>
        <v>#DIV/0!</v>
      </c>
      <c r="G15" s="100" t="e">
        <f t="shared" si="1"/>
        <v>#DIV/0!</v>
      </c>
      <c r="H15" s="98"/>
      <c r="I15" s="105" t="e">
        <f t="shared" si="2"/>
        <v>#DIV/0!</v>
      </c>
      <c r="J15" s="100" t="e">
        <f t="shared" si="3"/>
        <v>#DIV/0!</v>
      </c>
      <c r="K15" s="98"/>
      <c r="L15" s="99" t="e">
        <f t="shared" si="4"/>
        <v>#DIV/0!</v>
      </c>
      <c r="M15" s="100" t="e">
        <f t="shared" si="5"/>
        <v>#DIV/0!</v>
      </c>
      <c r="N15" s="221" t="e">
        <f t="shared" si="6"/>
        <v>#DIV/0!</v>
      </c>
      <c r="O15" s="275"/>
      <c r="P15" s="222" t="e">
        <f t="shared" si="7"/>
        <v>#DIV/0!</v>
      </c>
      <c r="Q15" s="100" t="e">
        <f t="shared" si="8"/>
        <v>#DIV/0!</v>
      </c>
      <c r="R15" s="223"/>
      <c r="S15" s="224"/>
      <c r="T15" s="102">
        <f t="shared" si="9"/>
        <v>0</v>
      </c>
      <c r="U15" s="225">
        <f t="shared" si="10"/>
        <v>0</v>
      </c>
      <c r="V15" s="234" t="e">
        <f t="shared" si="11"/>
        <v>#DIV/0!</v>
      </c>
      <c r="W15" s="227"/>
      <c r="X15" s="222">
        <f t="shared" si="12"/>
        <v>0</v>
      </c>
      <c r="Y15" s="100">
        <f t="shared" si="13"/>
        <v>0</v>
      </c>
      <c r="Z15" s="228"/>
      <c r="AA15" s="229">
        <f t="shared" si="14"/>
        <v>0</v>
      </c>
      <c r="AB15" s="230"/>
      <c r="AC15" s="231">
        <f t="shared" si="15"/>
        <v>0</v>
      </c>
      <c r="AD15" s="217">
        <f t="shared" si="16"/>
        <v>0</v>
      </c>
      <c r="AE15" s="110">
        <f t="shared" si="17"/>
        <v>0</v>
      </c>
      <c r="AF15" s="232">
        <f t="shared" si="18"/>
        <v>0</v>
      </c>
      <c r="AG15" s="233" t="e">
        <f t="shared" si="19"/>
        <v>#DIV/0!</v>
      </c>
      <c r="AH15" s="169"/>
      <c r="AI15" s="169"/>
      <c r="AK15" s="276"/>
    </row>
    <row r="16" spans="1:37" s="254" customFormat="1" ht="15.75" customHeight="1">
      <c r="A16" s="158">
        <f t="shared" si="20"/>
        <v>6</v>
      </c>
      <c r="B16" s="273"/>
      <c r="C16" s="274"/>
      <c r="D16" s="78"/>
      <c r="E16" s="98"/>
      <c r="F16" s="99" t="e">
        <f t="shared" si="0"/>
        <v>#DIV/0!</v>
      </c>
      <c r="G16" s="100" t="e">
        <f t="shared" si="1"/>
        <v>#DIV/0!</v>
      </c>
      <c r="H16" s="98"/>
      <c r="I16" s="105" t="e">
        <f t="shared" si="2"/>
        <v>#DIV/0!</v>
      </c>
      <c r="J16" s="100" t="e">
        <f t="shared" si="3"/>
        <v>#DIV/0!</v>
      </c>
      <c r="K16" s="98"/>
      <c r="L16" s="99" t="e">
        <f t="shared" si="4"/>
        <v>#DIV/0!</v>
      </c>
      <c r="M16" s="100" t="e">
        <f t="shared" si="5"/>
        <v>#DIV/0!</v>
      </c>
      <c r="N16" s="221" t="e">
        <f t="shared" si="6"/>
        <v>#DIV/0!</v>
      </c>
      <c r="O16" s="275"/>
      <c r="P16" s="222" t="e">
        <f t="shared" si="7"/>
        <v>#DIV/0!</v>
      </c>
      <c r="Q16" s="100" t="e">
        <f t="shared" si="8"/>
        <v>#DIV/0!</v>
      </c>
      <c r="R16" s="223"/>
      <c r="S16" s="224"/>
      <c r="T16" s="102">
        <f t="shared" si="9"/>
        <v>0</v>
      </c>
      <c r="U16" s="225">
        <f t="shared" si="10"/>
        <v>0</v>
      </c>
      <c r="V16" s="234" t="e">
        <f t="shared" si="11"/>
        <v>#DIV/0!</v>
      </c>
      <c r="W16" s="227"/>
      <c r="X16" s="222">
        <f t="shared" si="12"/>
        <v>0</v>
      </c>
      <c r="Y16" s="100">
        <f t="shared" si="13"/>
        <v>0</v>
      </c>
      <c r="Z16" s="228"/>
      <c r="AA16" s="229">
        <f t="shared" si="14"/>
        <v>0</v>
      </c>
      <c r="AB16" s="230"/>
      <c r="AC16" s="231">
        <f t="shared" si="15"/>
        <v>0</v>
      </c>
      <c r="AD16" s="217">
        <f t="shared" si="16"/>
        <v>0</v>
      </c>
      <c r="AE16" s="110">
        <f t="shared" si="17"/>
        <v>0</v>
      </c>
      <c r="AF16" s="232">
        <f t="shared" si="18"/>
        <v>0</v>
      </c>
      <c r="AG16" s="233" t="e">
        <f t="shared" si="19"/>
        <v>#DIV/0!</v>
      </c>
      <c r="AH16" s="169"/>
      <c r="AI16" s="169"/>
      <c r="AK16" s="276"/>
    </row>
    <row r="17" spans="1:37" s="254" customFormat="1" ht="15.75" customHeight="1">
      <c r="A17" s="158">
        <f t="shared" si="20"/>
        <v>7</v>
      </c>
      <c r="B17" s="273"/>
      <c r="C17" s="274"/>
      <c r="D17" s="78"/>
      <c r="E17" s="98"/>
      <c r="F17" s="99" t="e">
        <f t="shared" si="0"/>
        <v>#DIV/0!</v>
      </c>
      <c r="G17" s="100" t="e">
        <f t="shared" si="1"/>
        <v>#DIV/0!</v>
      </c>
      <c r="H17" s="98"/>
      <c r="I17" s="105" t="e">
        <f t="shared" si="2"/>
        <v>#DIV/0!</v>
      </c>
      <c r="J17" s="100" t="e">
        <f t="shared" si="3"/>
        <v>#DIV/0!</v>
      </c>
      <c r="K17" s="98"/>
      <c r="L17" s="99" t="e">
        <f t="shared" si="4"/>
        <v>#DIV/0!</v>
      </c>
      <c r="M17" s="100" t="e">
        <f t="shared" si="5"/>
        <v>#DIV/0!</v>
      </c>
      <c r="N17" s="221" t="e">
        <f t="shared" si="6"/>
        <v>#DIV/0!</v>
      </c>
      <c r="O17" s="275"/>
      <c r="P17" s="222" t="e">
        <f t="shared" si="7"/>
        <v>#DIV/0!</v>
      </c>
      <c r="Q17" s="100" t="e">
        <f t="shared" si="8"/>
        <v>#DIV/0!</v>
      </c>
      <c r="R17" s="223"/>
      <c r="S17" s="224"/>
      <c r="T17" s="102">
        <f t="shared" si="9"/>
        <v>0</v>
      </c>
      <c r="U17" s="225">
        <f t="shared" si="10"/>
        <v>0</v>
      </c>
      <c r="V17" s="234" t="e">
        <f t="shared" si="11"/>
        <v>#DIV/0!</v>
      </c>
      <c r="W17" s="227"/>
      <c r="X17" s="222">
        <f t="shared" si="12"/>
        <v>0</v>
      </c>
      <c r="Y17" s="100">
        <f t="shared" si="13"/>
        <v>0</v>
      </c>
      <c r="Z17" s="228"/>
      <c r="AA17" s="229">
        <f t="shared" si="14"/>
        <v>0</v>
      </c>
      <c r="AB17" s="230"/>
      <c r="AC17" s="231">
        <f t="shared" si="15"/>
        <v>0</v>
      </c>
      <c r="AD17" s="217">
        <f t="shared" si="16"/>
        <v>0</v>
      </c>
      <c r="AE17" s="110">
        <f t="shared" si="17"/>
        <v>0</v>
      </c>
      <c r="AF17" s="232">
        <f t="shared" si="18"/>
        <v>0</v>
      </c>
      <c r="AG17" s="233" t="e">
        <f t="shared" si="19"/>
        <v>#DIV/0!</v>
      </c>
      <c r="AH17" s="169"/>
      <c r="AI17" s="169"/>
      <c r="AK17" s="276"/>
    </row>
    <row r="18" spans="1:37" s="254" customFormat="1" ht="15.75" customHeight="1">
      <c r="A18" s="158">
        <f t="shared" si="20"/>
        <v>8</v>
      </c>
      <c r="B18" s="273"/>
      <c r="C18" s="274"/>
      <c r="D18" s="78"/>
      <c r="E18" s="98"/>
      <c r="F18" s="99" t="e">
        <f t="shared" si="0"/>
        <v>#DIV/0!</v>
      </c>
      <c r="G18" s="100" t="e">
        <f t="shared" si="1"/>
        <v>#DIV/0!</v>
      </c>
      <c r="H18" s="98"/>
      <c r="I18" s="105" t="e">
        <f t="shared" si="2"/>
        <v>#DIV/0!</v>
      </c>
      <c r="J18" s="100" t="e">
        <f t="shared" si="3"/>
        <v>#DIV/0!</v>
      </c>
      <c r="K18" s="98"/>
      <c r="L18" s="99" t="e">
        <f t="shared" si="4"/>
        <v>#DIV/0!</v>
      </c>
      <c r="M18" s="100" t="e">
        <f t="shared" si="5"/>
        <v>#DIV/0!</v>
      </c>
      <c r="N18" s="221" t="e">
        <f t="shared" si="6"/>
        <v>#DIV/0!</v>
      </c>
      <c r="O18" s="275"/>
      <c r="P18" s="222" t="e">
        <f t="shared" si="7"/>
        <v>#DIV/0!</v>
      </c>
      <c r="Q18" s="100" t="e">
        <f t="shared" si="8"/>
        <v>#DIV/0!</v>
      </c>
      <c r="R18" s="223"/>
      <c r="S18" s="224"/>
      <c r="T18" s="102">
        <f t="shared" si="9"/>
        <v>0</v>
      </c>
      <c r="U18" s="225">
        <f t="shared" si="10"/>
        <v>0</v>
      </c>
      <c r="V18" s="234" t="e">
        <f t="shared" si="11"/>
        <v>#DIV/0!</v>
      </c>
      <c r="W18" s="227"/>
      <c r="X18" s="222">
        <f t="shared" si="12"/>
        <v>0</v>
      </c>
      <c r="Y18" s="100">
        <f t="shared" si="13"/>
        <v>0</v>
      </c>
      <c r="Z18" s="228"/>
      <c r="AA18" s="229">
        <f t="shared" si="14"/>
        <v>0</v>
      </c>
      <c r="AB18" s="230"/>
      <c r="AC18" s="231">
        <f t="shared" si="15"/>
        <v>0</v>
      </c>
      <c r="AD18" s="217">
        <f t="shared" si="16"/>
        <v>0</v>
      </c>
      <c r="AE18" s="110">
        <f t="shared" si="17"/>
        <v>0</v>
      </c>
      <c r="AF18" s="232">
        <f t="shared" si="18"/>
        <v>0</v>
      </c>
      <c r="AG18" s="233" t="e">
        <f t="shared" si="19"/>
        <v>#DIV/0!</v>
      </c>
      <c r="AH18" s="169"/>
      <c r="AI18" s="169"/>
      <c r="AK18" s="276"/>
    </row>
    <row r="19" spans="1:37" s="254" customFormat="1" ht="15.75" customHeight="1">
      <c r="A19" s="158">
        <f t="shared" si="20"/>
        <v>9</v>
      </c>
      <c r="B19" s="273"/>
      <c r="C19" s="274"/>
      <c r="D19" s="78"/>
      <c r="E19" s="98"/>
      <c r="F19" s="99" t="e">
        <f t="shared" si="0"/>
        <v>#DIV/0!</v>
      </c>
      <c r="G19" s="100" t="e">
        <f t="shared" si="1"/>
        <v>#DIV/0!</v>
      </c>
      <c r="H19" s="98"/>
      <c r="I19" s="105" t="e">
        <f t="shared" si="2"/>
        <v>#DIV/0!</v>
      </c>
      <c r="J19" s="100" t="e">
        <f t="shared" si="3"/>
        <v>#DIV/0!</v>
      </c>
      <c r="K19" s="98"/>
      <c r="L19" s="99" t="e">
        <f t="shared" si="4"/>
        <v>#DIV/0!</v>
      </c>
      <c r="M19" s="100" t="e">
        <f t="shared" si="5"/>
        <v>#DIV/0!</v>
      </c>
      <c r="N19" s="221" t="e">
        <f t="shared" si="6"/>
        <v>#DIV/0!</v>
      </c>
      <c r="O19" s="275"/>
      <c r="P19" s="222" t="e">
        <f t="shared" si="7"/>
        <v>#DIV/0!</v>
      </c>
      <c r="Q19" s="100" t="e">
        <f t="shared" si="8"/>
        <v>#DIV/0!</v>
      </c>
      <c r="R19" s="223"/>
      <c r="S19" s="224"/>
      <c r="T19" s="102">
        <f t="shared" si="9"/>
        <v>0</v>
      </c>
      <c r="U19" s="225">
        <f t="shared" si="10"/>
        <v>0</v>
      </c>
      <c r="V19" s="234" t="e">
        <f t="shared" si="11"/>
        <v>#DIV/0!</v>
      </c>
      <c r="W19" s="227"/>
      <c r="X19" s="222">
        <f t="shared" si="12"/>
        <v>0</v>
      </c>
      <c r="Y19" s="100">
        <f t="shared" si="13"/>
        <v>0</v>
      </c>
      <c r="Z19" s="228"/>
      <c r="AA19" s="229">
        <f t="shared" si="14"/>
        <v>0</v>
      </c>
      <c r="AB19" s="230"/>
      <c r="AC19" s="231">
        <f t="shared" si="15"/>
        <v>0</v>
      </c>
      <c r="AD19" s="217">
        <f t="shared" si="16"/>
        <v>0</v>
      </c>
      <c r="AE19" s="110">
        <f t="shared" si="17"/>
        <v>0</v>
      </c>
      <c r="AF19" s="232">
        <f t="shared" si="18"/>
        <v>0</v>
      </c>
      <c r="AG19" s="233" t="e">
        <f t="shared" si="19"/>
        <v>#DIV/0!</v>
      </c>
      <c r="AH19" s="169"/>
      <c r="AI19" s="169"/>
      <c r="AK19" s="276"/>
    </row>
    <row r="20" spans="1:37" s="254" customFormat="1" ht="15.75" customHeight="1">
      <c r="A20" s="158">
        <f t="shared" si="20"/>
        <v>10</v>
      </c>
      <c r="B20" s="273"/>
      <c r="C20" s="274"/>
      <c r="D20" s="78"/>
      <c r="E20" s="98"/>
      <c r="F20" s="99" t="e">
        <f t="shared" si="0"/>
        <v>#DIV/0!</v>
      </c>
      <c r="G20" s="100" t="e">
        <f t="shared" si="1"/>
        <v>#DIV/0!</v>
      </c>
      <c r="H20" s="98"/>
      <c r="I20" s="105" t="e">
        <f t="shared" si="2"/>
        <v>#DIV/0!</v>
      </c>
      <c r="J20" s="100" t="e">
        <f t="shared" si="3"/>
        <v>#DIV/0!</v>
      </c>
      <c r="K20" s="98"/>
      <c r="L20" s="99" t="e">
        <f t="shared" si="4"/>
        <v>#DIV/0!</v>
      </c>
      <c r="M20" s="100" t="e">
        <f t="shared" si="5"/>
        <v>#DIV/0!</v>
      </c>
      <c r="N20" s="221" t="e">
        <f t="shared" si="6"/>
        <v>#DIV/0!</v>
      </c>
      <c r="O20" s="275"/>
      <c r="P20" s="222" t="e">
        <f t="shared" si="7"/>
        <v>#DIV/0!</v>
      </c>
      <c r="Q20" s="100" t="e">
        <f t="shared" si="8"/>
        <v>#DIV/0!</v>
      </c>
      <c r="R20" s="223"/>
      <c r="S20" s="224"/>
      <c r="T20" s="102">
        <f t="shared" si="9"/>
        <v>0</v>
      </c>
      <c r="U20" s="225">
        <f t="shared" si="10"/>
        <v>0</v>
      </c>
      <c r="V20" s="234" t="e">
        <f t="shared" si="11"/>
        <v>#DIV/0!</v>
      </c>
      <c r="W20" s="227"/>
      <c r="X20" s="222">
        <f t="shared" si="12"/>
        <v>0</v>
      </c>
      <c r="Y20" s="100">
        <f t="shared" si="13"/>
        <v>0</v>
      </c>
      <c r="Z20" s="228"/>
      <c r="AA20" s="229">
        <f t="shared" si="14"/>
        <v>0</v>
      </c>
      <c r="AB20" s="230"/>
      <c r="AC20" s="231">
        <f t="shared" si="15"/>
        <v>0</v>
      </c>
      <c r="AD20" s="217">
        <f t="shared" si="16"/>
        <v>0</v>
      </c>
      <c r="AE20" s="110">
        <f t="shared" si="17"/>
        <v>0</v>
      </c>
      <c r="AF20" s="232">
        <f t="shared" si="18"/>
        <v>0</v>
      </c>
      <c r="AG20" s="233" t="e">
        <f t="shared" si="19"/>
        <v>#DIV/0!</v>
      </c>
      <c r="AH20" s="169"/>
      <c r="AI20" s="169"/>
      <c r="AK20" s="276"/>
    </row>
    <row r="21" spans="1:37" s="254" customFormat="1" ht="15.75" customHeight="1">
      <c r="A21" s="158">
        <f t="shared" si="20"/>
        <v>11</v>
      </c>
      <c r="B21" s="273"/>
      <c r="C21" s="274"/>
      <c r="D21" s="78"/>
      <c r="E21" s="98"/>
      <c r="F21" s="99" t="e">
        <f t="shared" si="0"/>
        <v>#DIV/0!</v>
      </c>
      <c r="G21" s="100" t="e">
        <f t="shared" si="1"/>
        <v>#DIV/0!</v>
      </c>
      <c r="H21" s="98"/>
      <c r="I21" s="105" t="e">
        <f t="shared" si="2"/>
        <v>#DIV/0!</v>
      </c>
      <c r="J21" s="100" t="e">
        <f t="shared" si="3"/>
        <v>#DIV/0!</v>
      </c>
      <c r="K21" s="98"/>
      <c r="L21" s="99" t="e">
        <f t="shared" si="4"/>
        <v>#DIV/0!</v>
      </c>
      <c r="M21" s="100" t="e">
        <f t="shared" si="5"/>
        <v>#DIV/0!</v>
      </c>
      <c r="N21" s="221" t="e">
        <f t="shared" si="6"/>
        <v>#DIV/0!</v>
      </c>
      <c r="O21" s="275"/>
      <c r="P21" s="222" t="e">
        <f t="shared" si="7"/>
        <v>#DIV/0!</v>
      </c>
      <c r="Q21" s="100" t="e">
        <f t="shared" si="8"/>
        <v>#DIV/0!</v>
      </c>
      <c r="R21" s="223"/>
      <c r="S21" s="224"/>
      <c r="T21" s="102">
        <f t="shared" si="9"/>
        <v>0</v>
      </c>
      <c r="U21" s="225">
        <f t="shared" si="10"/>
        <v>0</v>
      </c>
      <c r="V21" s="234" t="e">
        <f t="shared" si="11"/>
        <v>#DIV/0!</v>
      </c>
      <c r="W21" s="227"/>
      <c r="X21" s="222">
        <f t="shared" si="12"/>
        <v>0</v>
      </c>
      <c r="Y21" s="100">
        <f t="shared" si="13"/>
        <v>0</v>
      </c>
      <c r="Z21" s="228"/>
      <c r="AA21" s="229">
        <f t="shared" si="14"/>
        <v>0</v>
      </c>
      <c r="AB21" s="230"/>
      <c r="AC21" s="231">
        <f t="shared" si="15"/>
        <v>0</v>
      </c>
      <c r="AD21" s="217">
        <f t="shared" si="16"/>
        <v>0</v>
      </c>
      <c r="AE21" s="110">
        <f t="shared" si="17"/>
        <v>0</v>
      </c>
      <c r="AF21" s="232">
        <f t="shared" si="18"/>
        <v>0</v>
      </c>
      <c r="AG21" s="233" t="e">
        <f t="shared" si="19"/>
        <v>#DIV/0!</v>
      </c>
      <c r="AH21" s="169"/>
      <c r="AI21" s="169"/>
      <c r="AK21" s="276"/>
    </row>
    <row r="22" spans="1:37" s="254" customFormat="1" ht="15.75" customHeight="1">
      <c r="A22" s="158">
        <f t="shared" si="20"/>
        <v>12</v>
      </c>
      <c r="B22" s="273"/>
      <c r="C22" s="274"/>
      <c r="D22" s="78"/>
      <c r="E22" s="98"/>
      <c r="F22" s="99" t="e">
        <f t="shared" si="0"/>
        <v>#DIV/0!</v>
      </c>
      <c r="G22" s="100" t="e">
        <f t="shared" si="1"/>
        <v>#DIV/0!</v>
      </c>
      <c r="H22" s="98"/>
      <c r="I22" s="105" t="e">
        <f t="shared" si="2"/>
        <v>#DIV/0!</v>
      </c>
      <c r="J22" s="100" t="e">
        <f t="shared" si="3"/>
        <v>#DIV/0!</v>
      </c>
      <c r="K22" s="98"/>
      <c r="L22" s="99" t="e">
        <f t="shared" si="4"/>
        <v>#DIV/0!</v>
      </c>
      <c r="M22" s="100" t="e">
        <f t="shared" si="5"/>
        <v>#DIV/0!</v>
      </c>
      <c r="N22" s="221" t="e">
        <f t="shared" si="6"/>
        <v>#DIV/0!</v>
      </c>
      <c r="O22" s="275"/>
      <c r="P22" s="222" t="e">
        <f t="shared" si="7"/>
        <v>#DIV/0!</v>
      </c>
      <c r="Q22" s="100" t="e">
        <f t="shared" si="8"/>
        <v>#DIV/0!</v>
      </c>
      <c r="R22" s="223"/>
      <c r="S22" s="224"/>
      <c r="T22" s="102">
        <f t="shared" si="9"/>
        <v>0</v>
      </c>
      <c r="U22" s="225">
        <f t="shared" si="10"/>
        <v>0</v>
      </c>
      <c r="V22" s="234" t="e">
        <f t="shared" si="11"/>
        <v>#DIV/0!</v>
      </c>
      <c r="W22" s="227"/>
      <c r="X22" s="222">
        <f t="shared" si="12"/>
        <v>0</v>
      </c>
      <c r="Y22" s="100">
        <f t="shared" si="13"/>
        <v>0</v>
      </c>
      <c r="Z22" s="228"/>
      <c r="AA22" s="229">
        <f t="shared" si="14"/>
        <v>0</v>
      </c>
      <c r="AB22" s="230"/>
      <c r="AC22" s="231">
        <f t="shared" si="15"/>
        <v>0</v>
      </c>
      <c r="AD22" s="217">
        <f t="shared" si="16"/>
        <v>0</v>
      </c>
      <c r="AE22" s="110">
        <f t="shared" si="17"/>
        <v>0</v>
      </c>
      <c r="AF22" s="232">
        <f t="shared" si="18"/>
        <v>0</v>
      </c>
      <c r="AG22" s="233" t="e">
        <f t="shared" si="19"/>
        <v>#DIV/0!</v>
      </c>
      <c r="AH22" s="169"/>
      <c r="AI22" s="169"/>
      <c r="AK22" s="276"/>
    </row>
    <row r="23" spans="1:37" s="254" customFormat="1" ht="15.75" customHeight="1">
      <c r="A23" s="158">
        <f t="shared" si="20"/>
        <v>13</v>
      </c>
      <c r="B23" s="273"/>
      <c r="C23" s="274"/>
      <c r="D23" s="78"/>
      <c r="E23" s="98"/>
      <c r="F23" s="99" t="e">
        <f t="shared" si="0"/>
        <v>#DIV/0!</v>
      </c>
      <c r="G23" s="100" t="e">
        <f t="shared" si="1"/>
        <v>#DIV/0!</v>
      </c>
      <c r="H23" s="98"/>
      <c r="I23" s="105" t="e">
        <f t="shared" si="2"/>
        <v>#DIV/0!</v>
      </c>
      <c r="J23" s="100" t="e">
        <f t="shared" si="3"/>
        <v>#DIV/0!</v>
      </c>
      <c r="K23" s="98"/>
      <c r="L23" s="99" t="e">
        <f t="shared" si="4"/>
        <v>#DIV/0!</v>
      </c>
      <c r="M23" s="100" t="e">
        <f t="shared" si="5"/>
        <v>#DIV/0!</v>
      </c>
      <c r="N23" s="221" t="e">
        <f t="shared" si="6"/>
        <v>#DIV/0!</v>
      </c>
      <c r="O23" s="275"/>
      <c r="P23" s="222" t="e">
        <f t="shared" si="7"/>
        <v>#DIV/0!</v>
      </c>
      <c r="Q23" s="100" t="e">
        <f t="shared" si="8"/>
        <v>#DIV/0!</v>
      </c>
      <c r="R23" s="223"/>
      <c r="S23" s="224"/>
      <c r="T23" s="102">
        <f t="shared" si="9"/>
        <v>0</v>
      </c>
      <c r="U23" s="225">
        <f t="shared" si="10"/>
        <v>0</v>
      </c>
      <c r="V23" s="234" t="e">
        <f t="shared" si="11"/>
        <v>#DIV/0!</v>
      </c>
      <c r="W23" s="227"/>
      <c r="X23" s="222">
        <f t="shared" si="12"/>
        <v>0</v>
      </c>
      <c r="Y23" s="100">
        <f t="shared" si="13"/>
        <v>0</v>
      </c>
      <c r="Z23" s="228"/>
      <c r="AA23" s="229">
        <f t="shared" si="14"/>
        <v>0</v>
      </c>
      <c r="AB23" s="230"/>
      <c r="AC23" s="231">
        <f t="shared" si="15"/>
        <v>0</v>
      </c>
      <c r="AD23" s="217">
        <f t="shared" si="16"/>
        <v>0</v>
      </c>
      <c r="AE23" s="110">
        <f t="shared" si="17"/>
        <v>0</v>
      </c>
      <c r="AF23" s="232">
        <f t="shared" si="18"/>
        <v>0</v>
      </c>
      <c r="AG23" s="233" t="e">
        <f t="shared" si="19"/>
        <v>#DIV/0!</v>
      </c>
      <c r="AH23" s="169"/>
      <c r="AI23" s="169"/>
      <c r="AK23" s="276"/>
    </row>
    <row r="24" spans="1:37" s="254" customFormat="1" ht="15.75" customHeight="1">
      <c r="A24" s="158">
        <f t="shared" si="20"/>
        <v>14</v>
      </c>
      <c r="B24" s="273"/>
      <c r="C24" s="274"/>
      <c r="D24" s="78"/>
      <c r="E24" s="98"/>
      <c r="F24" s="99" t="e">
        <f t="shared" si="0"/>
        <v>#DIV/0!</v>
      </c>
      <c r="G24" s="100" t="e">
        <f t="shared" si="1"/>
        <v>#DIV/0!</v>
      </c>
      <c r="H24" s="98"/>
      <c r="I24" s="105" t="e">
        <f t="shared" si="2"/>
        <v>#DIV/0!</v>
      </c>
      <c r="J24" s="100" t="e">
        <f t="shared" si="3"/>
        <v>#DIV/0!</v>
      </c>
      <c r="K24" s="98"/>
      <c r="L24" s="99" t="e">
        <f t="shared" si="4"/>
        <v>#DIV/0!</v>
      </c>
      <c r="M24" s="100" t="e">
        <f t="shared" si="5"/>
        <v>#DIV/0!</v>
      </c>
      <c r="N24" s="221" t="e">
        <f t="shared" si="6"/>
        <v>#DIV/0!</v>
      </c>
      <c r="O24" s="275"/>
      <c r="P24" s="222" t="e">
        <f t="shared" si="7"/>
        <v>#DIV/0!</v>
      </c>
      <c r="Q24" s="100" t="e">
        <f t="shared" si="8"/>
        <v>#DIV/0!</v>
      </c>
      <c r="R24" s="223"/>
      <c r="S24" s="224"/>
      <c r="T24" s="102">
        <f t="shared" si="9"/>
        <v>0</v>
      </c>
      <c r="U24" s="225">
        <f t="shared" si="10"/>
        <v>0</v>
      </c>
      <c r="V24" s="234" t="e">
        <f t="shared" si="11"/>
        <v>#DIV/0!</v>
      </c>
      <c r="W24" s="227"/>
      <c r="X24" s="222">
        <f t="shared" si="12"/>
        <v>0</v>
      </c>
      <c r="Y24" s="100">
        <f t="shared" si="13"/>
        <v>0</v>
      </c>
      <c r="Z24" s="228"/>
      <c r="AA24" s="229">
        <f t="shared" si="14"/>
        <v>0</v>
      </c>
      <c r="AB24" s="230"/>
      <c r="AC24" s="231">
        <f t="shared" si="15"/>
        <v>0</v>
      </c>
      <c r="AD24" s="217">
        <f t="shared" si="16"/>
        <v>0</v>
      </c>
      <c r="AE24" s="110">
        <f t="shared" si="17"/>
        <v>0</v>
      </c>
      <c r="AF24" s="232">
        <f t="shared" si="18"/>
        <v>0</v>
      </c>
      <c r="AG24" s="233" t="e">
        <f t="shared" si="19"/>
        <v>#DIV/0!</v>
      </c>
      <c r="AH24" s="169"/>
      <c r="AI24" s="169"/>
      <c r="AK24" s="276"/>
    </row>
    <row r="25" spans="1:37" s="254" customFormat="1" ht="15.75" customHeight="1">
      <c r="A25" s="158">
        <f t="shared" si="20"/>
        <v>15</v>
      </c>
      <c r="B25" s="273"/>
      <c r="C25" s="274"/>
      <c r="D25" s="78"/>
      <c r="E25" s="98"/>
      <c r="F25" s="99" t="e">
        <f t="shared" si="0"/>
        <v>#DIV/0!</v>
      </c>
      <c r="G25" s="100" t="e">
        <f t="shared" si="1"/>
        <v>#DIV/0!</v>
      </c>
      <c r="H25" s="98"/>
      <c r="I25" s="105" t="e">
        <f t="shared" si="2"/>
        <v>#DIV/0!</v>
      </c>
      <c r="J25" s="100" t="e">
        <f t="shared" si="3"/>
        <v>#DIV/0!</v>
      </c>
      <c r="K25" s="98"/>
      <c r="L25" s="99" t="e">
        <f t="shared" si="4"/>
        <v>#DIV/0!</v>
      </c>
      <c r="M25" s="100" t="e">
        <f t="shared" si="5"/>
        <v>#DIV/0!</v>
      </c>
      <c r="N25" s="221" t="e">
        <f t="shared" si="6"/>
        <v>#DIV/0!</v>
      </c>
      <c r="O25" s="275"/>
      <c r="P25" s="222" t="e">
        <f t="shared" si="7"/>
        <v>#DIV/0!</v>
      </c>
      <c r="Q25" s="100" t="e">
        <f t="shared" si="8"/>
        <v>#DIV/0!</v>
      </c>
      <c r="R25" s="223"/>
      <c r="S25" s="224"/>
      <c r="T25" s="102">
        <f t="shared" si="9"/>
        <v>0</v>
      </c>
      <c r="U25" s="225">
        <f t="shared" si="10"/>
        <v>0</v>
      </c>
      <c r="V25" s="234" t="e">
        <f t="shared" si="11"/>
        <v>#DIV/0!</v>
      </c>
      <c r="W25" s="227"/>
      <c r="X25" s="222">
        <f t="shared" si="12"/>
        <v>0</v>
      </c>
      <c r="Y25" s="100">
        <f t="shared" si="13"/>
        <v>0</v>
      </c>
      <c r="Z25" s="228"/>
      <c r="AA25" s="229">
        <f t="shared" si="14"/>
        <v>0</v>
      </c>
      <c r="AB25" s="230"/>
      <c r="AC25" s="231">
        <f t="shared" si="15"/>
        <v>0</v>
      </c>
      <c r="AD25" s="217">
        <f t="shared" si="16"/>
        <v>0</v>
      </c>
      <c r="AE25" s="110">
        <f t="shared" si="17"/>
        <v>0</v>
      </c>
      <c r="AF25" s="232">
        <f t="shared" si="18"/>
        <v>0</v>
      </c>
      <c r="AG25" s="233" t="e">
        <f t="shared" si="19"/>
        <v>#DIV/0!</v>
      </c>
      <c r="AH25" s="169"/>
      <c r="AI25" s="169"/>
      <c r="AK25" s="276"/>
    </row>
    <row r="26" spans="1:37" s="254" customFormat="1" ht="15.75" customHeight="1">
      <c r="A26" s="158">
        <f t="shared" si="20"/>
        <v>16</v>
      </c>
      <c r="B26" s="273"/>
      <c r="C26" s="274"/>
      <c r="D26" s="78"/>
      <c r="E26" s="98"/>
      <c r="F26" s="99" t="e">
        <f t="shared" si="0"/>
        <v>#DIV/0!</v>
      </c>
      <c r="G26" s="100" t="e">
        <f t="shared" si="1"/>
        <v>#DIV/0!</v>
      </c>
      <c r="H26" s="98"/>
      <c r="I26" s="105" t="e">
        <f t="shared" si="2"/>
        <v>#DIV/0!</v>
      </c>
      <c r="J26" s="100" t="e">
        <f t="shared" si="3"/>
        <v>#DIV/0!</v>
      </c>
      <c r="K26" s="98"/>
      <c r="L26" s="99" t="e">
        <f t="shared" si="4"/>
        <v>#DIV/0!</v>
      </c>
      <c r="M26" s="100" t="e">
        <f t="shared" si="5"/>
        <v>#DIV/0!</v>
      </c>
      <c r="N26" s="221" t="e">
        <f t="shared" si="6"/>
        <v>#DIV/0!</v>
      </c>
      <c r="O26" s="275"/>
      <c r="P26" s="222" t="e">
        <f t="shared" si="7"/>
        <v>#DIV/0!</v>
      </c>
      <c r="Q26" s="100" t="e">
        <f t="shared" si="8"/>
        <v>#DIV/0!</v>
      </c>
      <c r="R26" s="223"/>
      <c r="S26" s="224"/>
      <c r="T26" s="102">
        <f t="shared" si="9"/>
        <v>0</v>
      </c>
      <c r="U26" s="225">
        <f t="shared" si="10"/>
        <v>0</v>
      </c>
      <c r="V26" s="234" t="e">
        <f t="shared" si="11"/>
        <v>#DIV/0!</v>
      </c>
      <c r="W26" s="227"/>
      <c r="X26" s="222">
        <f t="shared" si="12"/>
        <v>0</v>
      </c>
      <c r="Y26" s="100">
        <f t="shared" si="13"/>
        <v>0</v>
      </c>
      <c r="Z26" s="228"/>
      <c r="AA26" s="229">
        <f t="shared" si="14"/>
        <v>0</v>
      </c>
      <c r="AB26" s="230"/>
      <c r="AC26" s="231">
        <f t="shared" si="15"/>
        <v>0</v>
      </c>
      <c r="AD26" s="217">
        <f t="shared" si="16"/>
        <v>0</v>
      </c>
      <c r="AE26" s="110">
        <f t="shared" si="17"/>
        <v>0</v>
      </c>
      <c r="AF26" s="232">
        <f t="shared" si="18"/>
        <v>0</v>
      </c>
      <c r="AG26" s="233" t="e">
        <f t="shared" si="19"/>
        <v>#DIV/0!</v>
      </c>
      <c r="AH26" s="169"/>
      <c r="AI26" s="169"/>
      <c r="AK26" s="276"/>
    </row>
    <row r="27" spans="1:37" s="254" customFormat="1" ht="15.75" customHeight="1">
      <c r="A27" s="158">
        <f t="shared" si="20"/>
        <v>17</v>
      </c>
      <c r="B27" s="273"/>
      <c r="C27" s="274"/>
      <c r="D27" s="78"/>
      <c r="E27" s="98"/>
      <c r="F27" s="99" t="e">
        <f t="shared" si="0"/>
        <v>#DIV/0!</v>
      </c>
      <c r="G27" s="100" t="e">
        <f t="shared" si="1"/>
        <v>#DIV/0!</v>
      </c>
      <c r="H27" s="98"/>
      <c r="I27" s="105" t="e">
        <f t="shared" si="2"/>
        <v>#DIV/0!</v>
      </c>
      <c r="J27" s="100" t="e">
        <f t="shared" si="3"/>
        <v>#DIV/0!</v>
      </c>
      <c r="K27" s="98"/>
      <c r="L27" s="99" t="e">
        <f t="shared" si="4"/>
        <v>#DIV/0!</v>
      </c>
      <c r="M27" s="100" t="e">
        <f t="shared" si="5"/>
        <v>#DIV/0!</v>
      </c>
      <c r="N27" s="221" t="e">
        <f t="shared" si="6"/>
        <v>#DIV/0!</v>
      </c>
      <c r="O27" s="275"/>
      <c r="P27" s="222" t="e">
        <f t="shared" si="7"/>
        <v>#DIV/0!</v>
      </c>
      <c r="Q27" s="100" t="e">
        <f t="shared" si="8"/>
        <v>#DIV/0!</v>
      </c>
      <c r="R27" s="223"/>
      <c r="S27" s="224"/>
      <c r="T27" s="102">
        <f t="shared" si="9"/>
        <v>0</v>
      </c>
      <c r="U27" s="225">
        <f t="shared" si="10"/>
        <v>0</v>
      </c>
      <c r="V27" s="234" t="e">
        <f t="shared" si="11"/>
        <v>#DIV/0!</v>
      </c>
      <c r="W27" s="227"/>
      <c r="X27" s="222">
        <f t="shared" si="12"/>
        <v>0</v>
      </c>
      <c r="Y27" s="100">
        <f t="shared" si="13"/>
        <v>0</v>
      </c>
      <c r="Z27" s="228"/>
      <c r="AA27" s="229">
        <f t="shared" si="14"/>
        <v>0</v>
      </c>
      <c r="AB27" s="230"/>
      <c r="AC27" s="231">
        <f t="shared" si="15"/>
        <v>0</v>
      </c>
      <c r="AD27" s="217">
        <f t="shared" si="16"/>
        <v>0</v>
      </c>
      <c r="AE27" s="110">
        <f t="shared" si="17"/>
        <v>0</v>
      </c>
      <c r="AF27" s="232">
        <f t="shared" si="18"/>
        <v>0</v>
      </c>
      <c r="AG27" s="233" t="e">
        <f t="shared" si="19"/>
        <v>#DIV/0!</v>
      </c>
      <c r="AH27" s="169"/>
      <c r="AI27" s="169"/>
      <c r="AK27" s="276"/>
    </row>
    <row r="28" spans="1:37" s="254" customFormat="1" ht="15.75" customHeight="1">
      <c r="A28" s="158">
        <f t="shared" si="20"/>
        <v>18</v>
      </c>
      <c r="B28" s="273"/>
      <c r="C28" s="274"/>
      <c r="D28" s="78"/>
      <c r="E28" s="98"/>
      <c r="F28" s="99" t="e">
        <f t="shared" si="0"/>
        <v>#DIV/0!</v>
      </c>
      <c r="G28" s="100" t="e">
        <f t="shared" si="1"/>
        <v>#DIV/0!</v>
      </c>
      <c r="H28" s="98"/>
      <c r="I28" s="105" t="e">
        <f t="shared" si="2"/>
        <v>#DIV/0!</v>
      </c>
      <c r="J28" s="100" t="e">
        <f t="shared" si="3"/>
        <v>#DIV/0!</v>
      </c>
      <c r="K28" s="98"/>
      <c r="L28" s="99" t="e">
        <f t="shared" si="4"/>
        <v>#DIV/0!</v>
      </c>
      <c r="M28" s="100" t="e">
        <f t="shared" si="5"/>
        <v>#DIV/0!</v>
      </c>
      <c r="N28" s="221" t="e">
        <f t="shared" si="6"/>
        <v>#DIV/0!</v>
      </c>
      <c r="O28" s="275"/>
      <c r="P28" s="222" t="e">
        <f t="shared" si="7"/>
        <v>#DIV/0!</v>
      </c>
      <c r="Q28" s="100" t="e">
        <f t="shared" si="8"/>
        <v>#DIV/0!</v>
      </c>
      <c r="R28" s="223"/>
      <c r="S28" s="224"/>
      <c r="T28" s="102">
        <f t="shared" si="9"/>
        <v>0</v>
      </c>
      <c r="U28" s="225">
        <f t="shared" si="10"/>
        <v>0</v>
      </c>
      <c r="V28" s="234" t="e">
        <f t="shared" si="11"/>
        <v>#DIV/0!</v>
      </c>
      <c r="W28" s="227"/>
      <c r="X28" s="222">
        <f t="shared" si="12"/>
        <v>0</v>
      </c>
      <c r="Y28" s="100">
        <f t="shared" si="13"/>
        <v>0</v>
      </c>
      <c r="Z28" s="228"/>
      <c r="AA28" s="229">
        <f t="shared" si="14"/>
        <v>0</v>
      </c>
      <c r="AB28" s="230"/>
      <c r="AC28" s="231">
        <f t="shared" si="15"/>
        <v>0</v>
      </c>
      <c r="AD28" s="217">
        <f t="shared" si="16"/>
        <v>0</v>
      </c>
      <c r="AE28" s="110">
        <f t="shared" si="17"/>
        <v>0</v>
      </c>
      <c r="AF28" s="232">
        <f t="shared" si="18"/>
        <v>0</v>
      </c>
      <c r="AG28" s="233" t="e">
        <f t="shared" si="19"/>
        <v>#DIV/0!</v>
      </c>
      <c r="AH28" s="169"/>
      <c r="AI28" s="169"/>
      <c r="AK28" s="276"/>
    </row>
    <row r="29" spans="1:37" s="254" customFormat="1" ht="15.75" customHeight="1">
      <c r="A29" s="158">
        <f t="shared" si="20"/>
        <v>19</v>
      </c>
      <c r="B29" s="273"/>
      <c r="C29" s="274"/>
      <c r="D29" s="78"/>
      <c r="E29" s="98"/>
      <c r="F29" s="99" t="e">
        <f t="shared" si="0"/>
        <v>#DIV/0!</v>
      </c>
      <c r="G29" s="100" t="e">
        <f t="shared" si="1"/>
        <v>#DIV/0!</v>
      </c>
      <c r="H29" s="98"/>
      <c r="I29" s="105" t="e">
        <f t="shared" si="2"/>
        <v>#DIV/0!</v>
      </c>
      <c r="J29" s="100" t="e">
        <f t="shared" si="3"/>
        <v>#DIV/0!</v>
      </c>
      <c r="K29" s="98"/>
      <c r="L29" s="99" t="e">
        <f t="shared" si="4"/>
        <v>#DIV/0!</v>
      </c>
      <c r="M29" s="100" t="e">
        <f t="shared" si="5"/>
        <v>#DIV/0!</v>
      </c>
      <c r="N29" s="221" t="e">
        <f t="shared" si="6"/>
        <v>#DIV/0!</v>
      </c>
      <c r="O29" s="275"/>
      <c r="P29" s="222" t="e">
        <f t="shared" si="7"/>
        <v>#DIV/0!</v>
      </c>
      <c r="Q29" s="100" t="e">
        <f t="shared" si="8"/>
        <v>#DIV/0!</v>
      </c>
      <c r="R29" s="223"/>
      <c r="S29" s="224"/>
      <c r="T29" s="102">
        <f t="shared" si="9"/>
        <v>0</v>
      </c>
      <c r="U29" s="225">
        <f t="shared" si="10"/>
        <v>0</v>
      </c>
      <c r="V29" s="234" t="e">
        <f t="shared" si="11"/>
        <v>#DIV/0!</v>
      </c>
      <c r="W29" s="227"/>
      <c r="X29" s="222">
        <f t="shared" si="12"/>
        <v>0</v>
      </c>
      <c r="Y29" s="100">
        <f t="shared" si="13"/>
        <v>0</v>
      </c>
      <c r="Z29" s="228"/>
      <c r="AA29" s="229">
        <f t="shared" si="14"/>
        <v>0</v>
      </c>
      <c r="AB29" s="230"/>
      <c r="AC29" s="231">
        <f t="shared" si="15"/>
        <v>0</v>
      </c>
      <c r="AD29" s="217">
        <f t="shared" si="16"/>
        <v>0</v>
      </c>
      <c r="AE29" s="110">
        <f t="shared" si="17"/>
        <v>0</v>
      </c>
      <c r="AF29" s="232">
        <f t="shared" si="18"/>
        <v>0</v>
      </c>
      <c r="AG29" s="233" t="e">
        <f t="shared" si="19"/>
        <v>#DIV/0!</v>
      </c>
      <c r="AH29" s="169"/>
      <c r="AI29" s="169"/>
      <c r="AK29" s="276"/>
    </row>
    <row r="30" spans="1:37" s="254" customFormat="1" ht="15.75" customHeight="1">
      <c r="A30" s="158">
        <f t="shared" si="20"/>
        <v>20</v>
      </c>
      <c r="B30" s="273"/>
      <c r="C30" s="274"/>
      <c r="D30" s="78"/>
      <c r="E30" s="98"/>
      <c r="F30" s="99" t="e">
        <f t="shared" si="0"/>
        <v>#DIV/0!</v>
      </c>
      <c r="G30" s="100" t="e">
        <f t="shared" si="1"/>
        <v>#DIV/0!</v>
      </c>
      <c r="H30" s="98"/>
      <c r="I30" s="105" t="e">
        <f t="shared" si="2"/>
        <v>#DIV/0!</v>
      </c>
      <c r="J30" s="100" t="e">
        <f t="shared" si="3"/>
        <v>#DIV/0!</v>
      </c>
      <c r="K30" s="98"/>
      <c r="L30" s="99" t="e">
        <f t="shared" si="4"/>
        <v>#DIV/0!</v>
      </c>
      <c r="M30" s="100" t="e">
        <f t="shared" si="5"/>
        <v>#DIV/0!</v>
      </c>
      <c r="N30" s="221" t="e">
        <f t="shared" si="6"/>
        <v>#DIV/0!</v>
      </c>
      <c r="O30" s="275"/>
      <c r="P30" s="222" t="e">
        <f t="shared" si="7"/>
        <v>#DIV/0!</v>
      </c>
      <c r="Q30" s="100" t="e">
        <f t="shared" si="8"/>
        <v>#DIV/0!</v>
      </c>
      <c r="R30" s="223"/>
      <c r="S30" s="224"/>
      <c r="T30" s="102">
        <f t="shared" si="9"/>
        <v>0</v>
      </c>
      <c r="U30" s="225">
        <f t="shared" si="10"/>
        <v>0</v>
      </c>
      <c r="V30" s="234" t="e">
        <f t="shared" si="11"/>
        <v>#DIV/0!</v>
      </c>
      <c r="W30" s="227"/>
      <c r="X30" s="222">
        <f t="shared" si="12"/>
        <v>0</v>
      </c>
      <c r="Y30" s="100">
        <f t="shared" si="13"/>
        <v>0</v>
      </c>
      <c r="Z30" s="228"/>
      <c r="AA30" s="229">
        <f t="shared" si="14"/>
        <v>0</v>
      </c>
      <c r="AB30" s="230"/>
      <c r="AC30" s="231">
        <f t="shared" si="15"/>
        <v>0</v>
      </c>
      <c r="AD30" s="217">
        <f t="shared" si="16"/>
        <v>0</v>
      </c>
      <c r="AE30" s="110">
        <f t="shared" si="17"/>
        <v>0</v>
      </c>
      <c r="AF30" s="232">
        <f t="shared" si="18"/>
        <v>0</v>
      </c>
      <c r="AG30" s="233" t="e">
        <f t="shared" si="19"/>
        <v>#DIV/0!</v>
      </c>
      <c r="AH30" s="169"/>
      <c r="AI30" s="169"/>
      <c r="AK30" s="276"/>
    </row>
    <row r="31" spans="1:37" s="254" customFormat="1" ht="15.75" customHeight="1">
      <c r="A31" s="158">
        <f t="shared" si="20"/>
        <v>21</v>
      </c>
      <c r="B31" s="273"/>
      <c r="C31" s="274"/>
      <c r="D31" s="78"/>
      <c r="E31" s="98"/>
      <c r="F31" s="99" t="e">
        <f t="shared" si="0"/>
        <v>#DIV/0!</v>
      </c>
      <c r="G31" s="100" t="e">
        <f t="shared" si="1"/>
        <v>#DIV/0!</v>
      </c>
      <c r="H31" s="98"/>
      <c r="I31" s="105" t="e">
        <f t="shared" si="2"/>
        <v>#DIV/0!</v>
      </c>
      <c r="J31" s="100" t="e">
        <f t="shared" si="3"/>
        <v>#DIV/0!</v>
      </c>
      <c r="K31" s="98"/>
      <c r="L31" s="99" t="e">
        <f t="shared" si="4"/>
        <v>#DIV/0!</v>
      </c>
      <c r="M31" s="100" t="e">
        <f t="shared" si="5"/>
        <v>#DIV/0!</v>
      </c>
      <c r="N31" s="221" t="e">
        <f t="shared" si="6"/>
        <v>#DIV/0!</v>
      </c>
      <c r="O31" s="275"/>
      <c r="P31" s="222" t="e">
        <f t="shared" si="7"/>
        <v>#DIV/0!</v>
      </c>
      <c r="Q31" s="100" t="e">
        <f t="shared" si="8"/>
        <v>#DIV/0!</v>
      </c>
      <c r="R31" s="223"/>
      <c r="S31" s="224"/>
      <c r="T31" s="102">
        <f t="shared" si="9"/>
        <v>0</v>
      </c>
      <c r="U31" s="225">
        <f t="shared" si="10"/>
        <v>0</v>
      </c>
      <c r="V31" s="234" t="e">
        <f t="shared" si="11"/>
        <v>#DIV/0!</v>
      </c>
      <c r="W31" s="227"/>
      <c r="X31" s="222">
        <f t="shared" si="12"/>
        <v>0</v>
      </c>
      <c r="Y31" s="100">
        <f t="shared" si="13"/>
        <v>0</v>
      </c>
      <c r="Z31" s="228"/>
      <c r="AA31" s="229">
        <f t="shared" si="14"/>
        <v>0</v>
      </c>
      <c r="AB31" s="230"/>
      <c r="AC31" s="231">
        <f t="shared" si="15"/>
        <v>0</v>
      </c>
      <c r="AD31" s="217">
        <f t="shared" si="16"/>
        <v>0</v>
      </c>
      <c r="AE31" s="110">
        <f t="shared" si="17"/>
        <v>0</v>
      </c>
      <c r="AF31" s="232">
        <f t="shared" si="18"/>
        <v>0</v>
      </c>
      <c r="AG31" s="233" t="e">
        <f t="shared" si="19"/>
        <v>#DIV/0!</v>
      </c>
      <c r="AH31" s="169"/>
      <c r="AI31" s="169"/>
      <c r="AK31" s="276"/>
    </row>
    <row r="32" spans="1:37" s="254" customFormat="1" ht="15.75" customHeight="1">
      <c r="A32" s="158">
        <f t="shared" si="20"/>
        <v>22</v>
      </c>
      <c r="B32" s="273"/>
      <c r="C32" s="274"/>
      <c r="D32" s="78"/>
      <c r="E32" s="98"/>
      <c r="F32" s="99" t="e">
        <f t="shared" si="0"/>
        <v>#DIV/0!</v>
      </c>
      <c r="G32" s="100" t="e">
        <f t="shared" si="1"/>
        <v>#DIV/0!</v>
      </c>
      <c r="H32" s="98"/>
      <c r="I32" s="105" t="e">
        <f t="shared" si="2"/>
        <v>#DIV/0!</v>
      </c>
      <c r="J32" s="100" t="e">
        <f t="shared" si="3"/>
        <v>#DIV/0!</v>
      </c>
      <c r="K32" s="98"/>
      <c r="L32" s="99" t="e">
        <f t="shared" si="4"/>
        <v>#DIV/0!</v>
      </c>
      <c r="M32" s="100" t="e">
        <f t="shared" si="5"/>
        <v>#DIV/0!</v>
      </c>
      <c r="N32" s="221" t="e">
        <f t="shared" si="6"/>
        <v>#DIV/0!</v>
      </c>
      <c r="O32" s="275"/>
      <c r="P32" s="222" t="e">
        <f t="shared" si="7"/>
        <v>#DIV/0!</v>
      </c>
      <c r="Q32" s="100" t="e">
        <f t="shared" si="8"/>
        <v>#DIV/0!</v>
      </c>
      <c r="R32" s="223"/>
      <c r="S32" s="224"/>
      <c r="T32" s="102">
        <f t="shared" si="9"/>
        <v>0</v>
      </c>
      <c r="U32" s="225">
        <f t="shared" si="10"/>
        <v>0</v>
      </c>
      <c r="V32" s="234" t="e">
        <f t="shared" si="11"/>
        <v>#DIV/0!</v>
      </c>
      <c r="W32" s="227"/>
      <c r="X32" s="222">
        <f t="shared" si="12"/>
        <v>0</v>
      </c>
      <c r="Y32" s="100">
        <f t="shared" si="13"/>
        <v>0</v>
      </c>
      <c r="Z32" s="228"/>
      <c r="AA32" s="229">
        <f t="shared" si="14"/>
        <v>0</v>
      </c>
      <c r="AB32" s="230"/>
      <c r="AC32" s="231">
        <f t="shared" si="15"/>
        <v>0</v>
      </c>
      <c r="AD32" s="217">
        <f t="shared" si="16"/>
        <v>0</v>
      </c>
      <c r="AE32" s="110">
        <f t="shared" si="17"/>
        <v>0</v>
      </c>
      <c r="AF32" s="232">
        <f t="shared" si="18"/>
        <v>0</v>
      </c>
      <c r="AG32" s="233" t="e">
        <f t="shared" si="19"/>
        <v>#DIV/0!</v>
      </c>
      <c r="AH32" s="169"/>
      <c r="AI32" s="169"/>
      <c r="AK32" s="276"/>
    </row>
    <row r="33" spans="1:37" s="254" customFormat="1" ht="15.75" customHeight="1">
      <c r="A33" s="158">
        <f t="shared" si="20"/>
        <v>23</v>
      </c>
      <c r="B33" s="273"/>
      <c r="C33" s="274"/>
      <c r="D33" s="78"/>
      <c r="E33" s="98"/>
      <c r="F33" s="99" t="e">
        <f t="shared" si="0"/>
        <v>#DIV/0!</v>
      </c>
      <c r="G33" s="100" t="e">
        <f t="shared" si="1"/>
        <v>#DIV/0!</v>
      </c>
      <c r="H33" s="98"/>
      <c r="I33" s="105" t="e">
        <f t="shared" si="2"/>
        <v>#DIV/0!</v>
      </c>
      <c r="J33" s="100" t="e">
        <f t="shared" si="3"/>
        <v>#DIV/0!</v>
      </c>
      <c r="K33" s="98"/>
      <c r="L33" s="99" t="e">
        <f t="shared" si="4"/>
        <v>#DIV/0!</v>
      </c>
      <c r="M33" s="100" t="e">
        <f t="shared" si="5"/>
        <v>#DIV/0!</v>
      </c>
      <c r="N33" s="221" t="e">
        <f t="shared" si="6"/>
        <v>#DIV/0!</v>
      </c>
      <c r="O33" s="275"/>
      <c r="P33" s="222" t="e">
        <f t="shared" si="7"/>
        <v>#DIV/0!</v>
      </c>
      <c r="Q33" s="100" t="e">
        <f t="shared" si="8"/>
        <v>#DIV/0!</v>
      </c>
      <c r="R33" s="223"/>
      <c r="S33" s="224"/>
      <c r="T33" s="102">
        <f t="shared" si="9"/>
        <v>0</v>
      </c>
      <c r="U33" s="225">
        <f t="shared" si="10"/>
        <v>0</v>
      </c>
      <c r="V33" s="234" t="e">
        <f t="shared" si="11"/>
        <v>#DIV/0!</v>
      </c>
      <c r="W33" s="227"/>
      <c r="X33" s="222">
        <f t="shared" si="12"/>
        <v>0</v>
      </c>
      <c r="Y33" s="100">
        <f t="shared" si="13"/>
        <v>0</v>
      </c>
      <c r="Z33" s="228"/>
      <c r="AA33" s="229">
        <f t="shared" si="14"/>
        <v>0</v>
      </c>
      <c r="AB33" s="230"/>
      <c r="AC33" s="231">
        <f t="shared" si="15"/>
        <v>0</v>
      </c>
      <c r="AD33" s="217">
        <f t="shared" si="16"/>
        <v>0</v>
      </c>
      <c r="AE33" s="110">
        <f t="shared" si="17"/>
        <v>0</v>
      </c>
      <c r="AF33" s="232">
        <f t="shared" si="18"/>
        <v>0</v>
      </c>
      <c r="AG33" s="233" t="e">
        <f t="shared" si="19"/>
        <v>#DIV/0!</v>
      </c>
      <c r="AH33" s="169"/>
      <c r="AI33" s="169"/>
      <c r="AK33" s="276"/>
    </row>
    <row r="34" spans="1:37" s="254" customFormat="1" ht="15.75" customHeight="1">
      <c r="A34" s="158">
        <f t="shared" si="20"/>
        <v>24</v>
      </c>
      <c r="B34" s="273"/>
      <c r="C34" s="274"/>
      <c r="D34" s="78"/>
      <c r="E34" s="98"/>
      <c r="F34" s="99" t="e">
        <f t="shared" si="0"/>
        <v>#DIV/0!</v>
      </c>
      <c r="G34" s="100" t="e">
        <f t="shared" si="1"/>
        <v>#DIV/0!</v>
      </c>
      <c r="H34" s="98"/>
      <c r="I34" s="105" t="e">
        <f t="shared" si="2"/>
        <v>#DIV/0!</v>
      </c>
      <c r="J34" s="100" t="e">
        <f t="shared" si="3"/>
        <v>#DIV/0!</v>
      </c>
      <c r="K34" s="98"/>
      <c r="L34" s="99" t="e">
        <f t="shared" si="4"/>
        <v>#DIV/0!</v>
      </c>
      <c r="M34" s="100" t="e">
        <f t="shared" si="5"/>
        <v>#DIV/0!</v>
      </c>
      <c r="N34" s="221" t="e">
        <f t="shared" si="6"/>
        <v>#DIV/0!</v>
      </c>
      <c r="O34" s="275"/>
      <c r="P34" s="222" t="e">
        <f t="shared" si="7"/>
        <v>#DIV/0!</v>
      </c>
      <c r="Q34" s="100" t="e">
        <f t="shared" si="8"/>
        <v>#DIV/0!</v>
      </c>
      <c r="R34" s="223"/>
      <c r="S34" s="224"/>
      <c r="T34" s="102">
        <f t="shared" si="9"/>
        <v>0</v>
      </c>
      <c r="U34" s="225">
        <f t="shared" si="10"/>
        <v>0</v>
      </c>
      <c r="V34" s="234" t="e">
        <f t="shared" si="11"/>
        <v>#DIV/0!</v>
      </c>
      <c r="W34" s="227"/>
      <c r="X34" s="222">
        <f t="shared" si="12"/>
        <v>0</v>
      </c>
      <c r="Y34" s="100">
        <f t="shared" si="13"/>
        <v>0</v>
      </c>
      <c r="Z34" s="228"/>
      <c r="AA34" s="229">
        <f t="shared" si="14"/>
        <v>0</v>
      </c>
      <c r="AB34" s="230"/>
      <c r="AC34" s="231">
        <f t="shared" si="15"/>
        <v>0</v>
      </c>
      <c r="AD34" s="217">
        <f t="shared" si="16"/>
        <v>0</v>
      </c>
      <c r="AE34" s="110">
        <f t="shared" si="17"/>
        <v>0</v>
      </c>
      <c r="AF34" s="232">
        <f t="shared" si="18"/>
        <v>0</v>
      </c>
      <c r="AG34" s="233" t="e">
        <f t="shared" si="19"/>
        <v>#DIV/0!</v>
      </c>
      <c r="AH34" s="169"/>
      <c r="AI34" s="169"/>
      <c r="AK34" s="276"/>
    </row>
    <row r="35" spans="1:37" s="254" customFormat="1" ht="15.75" customHeight="1">
      <c r="A35" s="158">
        <f t="shared" si="20"/>
        <v>25</v>
      </c>
      <c r="B35" s="273"/>
      <c r="C35" s="274"/>
      <c r="D35" s="78"/>
      <c r="E35" s="98"/>
      <c r="F35" s="99" t="e">
        <f t="shared" si="0"/>
        <v>#DIV/0!</v>
      </c>
      <c r="G35" s="100" t="e">
        <f t="shared" si="1"/>
        <v>#DIV/0!</v>
      </c>
      <c r="H35" s="98"/>
      <c r="I35" s="105" t="e">
        <f t="shared" si="2"/>
        <v>#DIV/0!</v>
      </c>
      <c r="J35" s="100" t="e">
        <f t="shared" si="3"/>
        <v>#DIV/0!</v>
      </c>
      <c r="K35" s="98"/>
      <c r="L35" s="99" t="e">
        <f t="shared" si="4"/>
        <v>#DIV/0!</v>
      </c>
      <c r="M35" s="100" t="e">
        <f t="shared" si="5"/>
        <v>#DIV/0!</v>
      </c>
      <c r="N35" s="221" t="e">
        <f t="shared" si="6"/>
        <v>#DIV/0!</v>
      </c>
      <c r="O35" s="275"/>
      <c r="P35" s="222" t="e">
        <f t="shared" si="7"/>
        <v>#DIV/0!</v>
      </c>
      <c r="Q35" s="100" t="e">
        <f t="shared" si="8"/>
        <v>#DIV/0!</v>
      </c>
      <c r="R35" s="223"/>
      <c r="S35" s="224"/>
      <c r="T35" s="102">
        <f t="shared" si="9"/>
        <v>0</v>
      </c>
      <c r="U35" s="225">
        <f t="shared" si="10"/>
        <v>0</v>
      </c>
      <c r="V35" s="234" t="e">
        <f t="shared" si="11"/>
        <v>#DIV/0!</v>
      </c>
      <c r="W35" s="227"/>
      <c r="X35" s="222">
        <f t="shared" si="12"/>
        <v>0</v>
      </c>
      <c r="Y35" s="100">
        <f t="shared" si="13"/>
        <v>0</v>
      </c>
      <c r="Z35" s="228"/>
      <c r="AA35" s="229">
        <f t="shared" si="14"/>
        <v>0</v>
      </c>
      <c r="AB35" s="230"/>
      <c r="AC35" s="231">
        <f t="shared" si="15"/>
        <v>0</v>
      </c>
      <c r="AD35" s="217">
        <f t="shared" si="16"/>
        <v>0</v>
      </c>
      <c r="AE35" s="110">
        <f t="shared" si="17"/>
        <v>0</v>
      </c>
      <c r="AF35" s="232">
        <f t="shared" si="18"/>
        <v>0</v>
      </c>
      <c r="AG35" s="233" t="e">
        <f t="shared" si="19"/>
        <v>#DIV/0!</v>
      </c>
      <c r="AH35" s="169"/>
      <c r="AI35" s="169"/>
      <c r="AK35" s="276"/>
    </row>
    <row r="36" spans="1:37" s="254" customFormat="1" ht="15.75" customHeight="1">
      <c r="A36" s="158">
        <f t="shared" si="20"/>
        <v>26</v>
      </c>
      <c r="B36" s="273"/>
      <c r="C36" s="274"/>
      <c r="D36" s="78"/>
      <c r="E36" s="98"/>
      <c r="F36" s="99" t="e">
        <f t="shared" si="0"/>
        <v>#DIV/0!</v>
      </c>
      <c r="G36" s="100" t="e">
        <f t="shared" si="1"/>
        <v>#DIV/0!</v>
      </c>
      <c r="H36" s="98"/>
      <c r="I36" s="105" t="e">
        <f t="shared" si="2"/>
        <v>#DIV/0!</v>
      </c>
      <c r="J36" s="100" t="e">
        <f t="shared" si="3"/>
        <v>#DIV/0!</v>
      </c>
      <c r="K36" s="98"/>
      <c r="L36" s="99" t="e">
        <f t="shared" si="4"/>
        <v>#DIV/0!</v>
      </c>
      <c r="M36" s="100" t="e">
        <f t="shared" si="5"/>
        <v>#DIV/0!</v>
      </c>
      <c r="N36" s="221" t="e">
        <f t="shared" si="6"/>
        <v>#DIV/0!</v>
      </c>
      <c r="O36" s="275"/>
      <c r="P36" s="222" t="e">
        <f t="shared" si="7"/>
        <v>#DIV/0!</v>
      </c>
      <c r="Q36" s="100" t="e">
        <f t="shared" si="8"/>
        <v>#DIV/0!</v>
      </c>
      <c r="R36" s="223"/>
      <c r="S36" s="224"/>
      <c r="T36" s="102">
        <f t="shared" si="9"/>
        <v>0</v>
      </c>
      <c r="U36" s="225">
        <f t="shared" si="10"/>
        <v>0</v>
      </c>
      <c r="V36" s="234" t="e">
        <f t="shared" si="11"/>
        <v>#DIV/0!</v>
      </c>
      <c r="W36" s="227"/>
      <c r="X36" s="222">
        <f t="shared" si="12"/>
        <v>0</v>
      </c>
      <c r="Y36" s="100">
        <f t="shared" si="13"/>
        <v>0</v>
      </c>
      <c r="Z36" s="228"/>
      <c r="AA36" s="229">
        <f t="shared" si="14"/>
        <v>0</v>
      </c>
      <c r="AB36" s="230"/>
      <c r="AC36" s="238">
        <f t="shared" si="15"/>
        <v>0</v>
      </c>
      <c r="AD36" s="217">
        <f t="shared" si="16"/>
        <v>0</v>
      </c>
      <c r="AE36" s="110">
        <f t="shared" si="17"/>
        <v>0</v>
      </c>
      <c r="AF36" s="232">
        <f t="shared" si="18"/>
        <v>0</v>
      </c>
      <c r="AG36" s="233" t="e">
        <f t="shared" si="19"/>
        <v>#DIV/0!</v>
      </c>
      <c r="AH36" s="169"/>
      <c r="AI36" s="169"/>
      <c r="AK36" s="276"/>
    </row>
    <row r="37" spans="1:37" s="254" customFormat="1" ht="15.75" customHeight="1">
      <c r="A37" s="158">
        <f t="shared" si="20"/>
        <v>27</v>
      </c>
      <c r="B37" s="273"/>
      <c r="C37" s="274"/>
      <c r="D37" s="78"/>
      <c r="E37" s="98"/>
      <c r="F37" s="99" t="e">
        <f t="shared" si="0"/>
        <v>#DIV/0!</v>
      </c>
      <c r="G37" s="100" t="e">
        <f t="shared" si="1"/>
        <v>#DIV/0!</v>
      </c>
      <c r="H37" s="98"/>
      <c r="I37" s="105" t="e">
        <f t="shared" si="2"/>
        <v>#DIV/0!</v>
      </c>
      <c r="J37" s="100" t="e">
        <f t="shared" si="3"/>
        <v>#DIV/0!</v>
      </c>
      <c r="K37" s="98"/>
      <c r="L37" s="99" t="e">
        <f t="shared" si="4"/>
        <v>#DIV/0!</v>
      </c>
      <c r="M37" s="100" t="e">
        <f t="shared" si="5"/>
        <v>#DIV/0!</v>
      </c>
      <c r="N37" s="221" t="e">
        <f t="shared" si="6"/>
        <v>#DIV/0!</v>
      </c>
      <c r="O37" s="275"/>
      <c r="P37" s="222" t="e">
        <f t="shared" si="7"/>
        <v>#DIV/0!</v>
      </c>
      <c r="Q37" s="100" t="e">
        <f t="shared" si="8"/>
        <v>#DIV/0!</v>
      </c>
      <c r="R37" s="223"/>
      <c r="S37" s="224"/>
      <c r="T37" s="102">
        <f t="shared" si="9"/>
        <v>0</v>
      </c>
      <c r="U37" s="225">
        <f t="shared" si="10"/>
        <v>0</v>
      </c>
      <c r="V37" s="234" t="e">
        <f t="shared" si="11"/>
        <v>#DIV/0!</v>
      </c>
      <c r="W37" s="227"/>
      <c r="X37" s="222">
        <f t="shared" si="12"/>
        <v>0</v>
      </c>
      <c r="Y37" s="100">
        <f t="shared" si="13"/>
        <v>0</v>
      </c>
      <c r="Z37" s="228"/>
      <c r="AA37" s="239">
        <f t="shared" si="14"/>
        <v>0</v>
      </c>
      <c r="AB37" s="240"/>
      <c r="AC37" s="241">
        <f t="shared" si="15"/>
        <v>0</v>
      </c>
      <c r="AD37" s="217">
        <f t="shared" si="16"/>
        <v>0</v>
      </c>
      <c r="AE37" s="110">
        <f t="shared" si="17"/>
        <v>0</v>
      </c>
      <c r="AF37" s="232">
        <f t="shared" si="18"/>
        <v>0</v>
      </c>
      <c r="AG37" s="233" t="e">
        <f t="shared" si="19"/>
        <v>#DIV/0!</v>
      </c>
      <c r="AH37" s="169"/>
      <c r="AI37" s="169"/>
      <c r="AK37" s="276"/>
    </row>
    <row r="38" spans="1:37" s="254" customFormat="1" ht="15.75" customHeight="1">
      <c r="A38" s="158">
        <f t="shared" si="20"/>
        <v>28</v>
      </c>
      <c r="B38" s="273"/>
      <c r="C38" s="274"/>
      <c r="D38" s="78"/>
      <c r="E38" s="98"/>
      <c r="F38" s="99" t="e">
        <f t="shared" si="0"/>
        <v>#DIV/0!</v>
      </c>
      <c r="G38" s="100" t="e">
        <f t="shared" si="1"/>
        <v>#DIV/0!</v>
      </c>
      <c r="H38" s="98"/>
      <c r="I38" s="105" t="e">
        <f t="shared" si="2"/>
        <v>#DIV/0!</v>
      </c>
      <c r="J38" s="100" t="e">
        <f t="shared" si="3"/>
        <v>#DIV/0!</v>
      </c>
      <c r="K38" s="98"/>
      <c r="L38" s="99" t="e">
        <f t="shared" si="4"/>
        <v>#DIV/0!</v>
      </c>
      <c r="M38" s="100" t="e">
        <f t="shared" si="5"/>
        <v>#DIV/0!</v>
      </c>
      <c r="N38" s="221" t="e">
        <f t="shared" si="6"/>
        <v>#DIV/0!</v>
      </c>
      <c r="O38" s="275"/>
      <c r="P38" s="222" t="e">
        <f t="shared" si="7"/>
        <v>#DIV/0!</v>
      </c>
      <c r="Q38" s="100" t="e">
        <f t="shared" si="8"/>
        <v>#DIV/0!</v>
      </c>
      <c r="R38" s="223"/>
      <c r="S38" s="224"/>
      <c r="T38" s="102">
        <f t="shared" si="9"/>
        <v>0</v>
      </c>
      <c r="U38" s="225">
        <f t="shared" si="10"/>
        <v>0</v>
      </c>
      <c r="V38" s="234" t="e">
        <f t="shared" si="11"/>
        <v>#DIV/0!</v>
      </c>
      <c r="W38" s="227"/>
      <c r="X38" s="222">
        <f t="shared" si="12"/>
        <v>0</v>
      </c>
      <c r="Y38" s="100">
        <f t="shared" si="13"/>
        <v>0</v>
      </c>
      <c r="Z38" s="228"/>
      <c r="AA38" s="239">
        <f t="shared" si="14"/>
        <v>0</v>
      </c>
      <c r="AB38" s="242"/>
      <c r="AC38" s="231">
        <f t="shared" si="15"/>
        <v>0</v>
      </c>
      <c r="AD38" s="217">
        <f t="shared" si="16"/>
        <v>0</v>
      </c>
      <c r="AE38" s="110">
        <f t="shared" si="17"/>
        <v>0</v>
      </c>
      <c r="AF38" s="232">
        <f t="shared" si="18"/>
        <v>0</v>
      </c>
      <c r="AG38" s="233" t="e">
        <f t="shared" si="19"/>
        <v>#DIV/0!</v>
      </c>
      <c r="AH38" s="169"/>
      <c r="AI38" s="169"/>
      <c r="AK38" s="276"/>
    </row>
    <row r="39" spans="1:37" s="254" customFormat="1" ht="15.75" customHeight="1">
      <c r="A39" s="158">
        <f t="shared" si="20"/>
        <v>29</v>
      </c>
      <c r="B39" s="273"/>
      <c r="C39" s="274"/>
      <c r="D39" s="78"/>
      <c r="E39" s="98"/>
      <c r="F39" s="99" t="e">
        <f t="shared" si="0"/>
        <v>#DIV/0!</v>
      </c>
      <c r="G39" s="100" t="e">
        <f t="shared" si="1"/>
        <v>#DIV/0!</v>
      </c>
      <c r="H39" s="98"/>
      <c r="I39" s="105" t="e">
        <f t="shared" si="2"/>
        <v>#DIV/0!</v>
      </c>
      <c r="J39" s="100" t="e">
        <f t="shared" si="3"/>
        <v>#DIV/0!</v>
      </c>
      <c r="K39" s="98"/>
      <c r="L39" s="99" t="e">
        <f t="shared" si="4"/>
        <v>#DIV/0!</v>
      </c>
      <c r="M39" s="100" t="e">
        <f t="shared" si="5"/>
        <v>#DIV/0!</v>
      </c>
      <c r="N39" s="221" t="e">
        <f t="shared" si="6"/>
        <v>#DIV/0!</v>
      </c>
      <c r="O39" s="275"/>
      <c r="P39" s="222" t="e">
        <f t="shared" si="7"/>
        <v>#DIV/0!</v>
      </c>
      <c r="Q39" s="100" t="e">
        <f t="shared" si="8"/>
        <v>#DIV/0!</v>
      </c>
      <c r="R39" s="223"/>
      <c r="S39" s="224"/>
      <c r="T39" s="102">
        <f t="shared" si="9"/>
        <v>0</v>
      </c>
      <c r="U39" s="225">
        <f t="shared" si="10"/>
        <v>0</v>
      </c>
      <c r="V39" s="234" t="e">
        <f t="shared" si="11"/>
        <v>#DIV/0!</v>
      </c>
      <c r="W39" s="227"/>
      <c r="X39" s="222">
        <f t="shared" si="12"/>
        <v>0</v>
      </c>
      <c r="Y39" s="100">
        <f t="shared" si="13"/>
        <v>0</v>
      </c>
      <c r="Z39" s="228"/>
      <c r="AA39" s="239">
        <f t="shared" si="14"/>
        <v>0</v>
      </c>
      <c r="AB39" s="242"/>
      <c r="AC39" s="231">
        <f t="shared" si="15"/>
        <v>0</v>
      </c>
      <c r="AD39" s="217">
        <f t="shared" si="16"/>
        <v>0</v>
      </c>
      <c r="AE39" s="110">
        <f t="shared" si="17"/>
        <v>0</v>
      </c>
      <c r="AF39" s="232">
        <f t="shared" si="18"/>
        <v>0</v>
      </c>
      <c r="AG39" s="233" t="e">
        <f t="shared" si="19"/>
        <v>#DIV/0!</v>
      </c>
      <c r="AH39" s="169"/>
      <c r="AI39" s="169"/>
      <c r="AK39" s="276"/>
    </row>
    <row r="40" spans="1:37" s="254" customFormat="1" ht="15.75" customHeight="1">
      <c r="A40" s="158">
        <f t="shared" si="20"/>
        <v>30</v>
      </c>
      <c r="B40" s="273"/>
      <c r="C40" s="274"/>
      <c r="D40" s="78"/>
      <c r="E40" s="98"/>
      <c r="F40" s="99" t="e">
        <f t="shared" si="0"/>
        <v>#DIV/0!</v>
      </c>
      <c r="G40" s="100" t="e">
        <f t="shared" si="1"/>
        <v>#DIV/0!</v>
      </c>
      <c r="H40" s="98"/>
      <c r="I40" s="105" t="e">
        <f t="shared" si="2"/>
        <v>#DIV/0!</v>
      </c>
      <c r="J40" s="100" t="e">
        <f t="shared" si="3"/>
        <v>#DIV/0!</v>
      </c>
      <c r="K40" s="98"/>
      <c r="L40" s="99" t="e">
        <f t="shared" si="4"/>
        <v>#DIV/0!</v>
      </c>
      <c r="M40" s="100" t="e">
        <f t="shared" si="5"/>
        <v>#DIV/0!</v>
      </c>
      <c r="N40" s="221" t="e">
        <f t="shared" si="6"/>
        <v>#DIV/0!</v>
      </c>
      <c r="O40" s="275"/>
      <c r="P40" s="222" t="e">
        <f t="shared" si="7"/>
        <v>#DIV/0!</v>
      </c>
      <c r="Q40" s="100" t="e">
        <f t="shared" si="8"/>
        <v>#DIV/0!</v>
      </c>
      <c r="R40" s="223"/>
      <c r="S40" s="224"/>
      <c r="T40" s="102">
        <f t="shared" si="9"/>
        <v>0</v>
      </c>
      <c r="U40" s="225">
        <f t="shared" si="10"/>
        <v>0</v>
      </c>
      <c r="V40" s="234" t="e">
        <f t="shared" si="11"/>
        <v>#DIV/0!</v>
      </c>
      <c r="W40" s="227"/>
      <c r="X40" s="222">
        <f t="shared" si="12"/>
        <v>0</v>
      </c>
      <c r="Y40" s="100">
        <f t="shared" si="13"/>
        <v>0</v>
      </c>
      <c r="Z40" s="228"/>
      <c r="AA40" s="239">
        <f t="shared" si="14"/>
        <v>0</v>
      </c>
      <c r="AB40" s="242"/>
      <c r="AC40" s="231">
        <f t="shared" si="15"/>
        <v>0</v>
      </c>
      <c r="AD40" s="217">
        <f t="shared" si="16"/>
        <v>0</v>
      </c>
      <c r="AE40" s="110">
        <f t="shared" si="17"/>
        <v>0</v>
      </c>
      <c r="AF40" s="232">
        <f t="shared" si="18"/>
        <v>0</v>
      </c>
      <c r="AG40" s="233" t="e">
        <f t="shared" si="19"/>
        <v>#DIV/0!</v>
      </c>
      <c r="AH40" s="169"/>
      <c r="AI40" s="169"/>
      <c r="AK40" s="276"/>
    </row>
    <row r="41" spans="1:37" s="254" customFormat="1" ht="15.75" customHeight="1">
      <c r="A41" s="158">
        <f t="shared" si="20"/>
        <v>31</v>
      </c>
      <c r="B41" s="273"/>
      <c r="C41" s="274"/>
      <c r="D41" s="78"/>
      <c r="E41" s="98"/>
      <c r="F41" s="99" t="e">
        <f t="shared" si="0"/>
        <v>#DIV/0!</v>
      </c>
      <c r="G41" s="100" t="e">
        <f t="shared" si="1"/>
        <v>#DIV/0!</v>
      </c>
      <c r="H41" s="98"/>
      <c r="I41" s="105" t="e">
        <f t="shared" si="2"/>
        <v>#DIV/0!</v>
      </c>
      <c r="J41" s="100" t="e">
        <f t="shared" si="3"/>
        <v>#DIV/0!</v>
      </c>
      <c r="K41" s="98"/>
      <c r="L41" s="99" t="e">
        <f t="shared" si="4"/>
        <v>#DIV/0!</v>
      </c>
      <c r="M41" s="100" t="e">
        <f t="shared" si="5"/>
        <v>#DIV/0!</v>
      </c>
      <c r="N41" s="221" t="e">
        <f t="shared" si="6"/>
        <v>#DIV/0!</v>
      </c>
      <c r="O41" s="275"/>
      <c r="P41" s="222" t="e">
        <f t="shared" si="7"/>
        <v>#DIV/0!</v>
      </c>
      <c r="Q41" s="100" t="e">
        <f t="shared" si="8"/>
        <v>#DIV/0!</v>
      </c>
      <c r="R41" s="223"/>
      <c r="S41" s="224"/>
      <c r="T41" s="102">
        <f t="shared" si="9"/>
        <v>0</v>
      </c>
      <c r="U41" s="225">
        <f t="shared" si="10"/>
        <v>0</v>
      </c>
      <c r="V41" s="234" t="e">
        <f t="shared" si="11"/>
        <v>#DIV/0!</v>
      </c>
      <c r="W41" s="227"/>
      <c r="X41" s="222">
        <f t="shared" si="12"/>
        <v>0</v>
      </c>
      <c r="Y41" s="100">
        <f t="shared" si="13"/>
        <v>0</v>
      </c>
      <c r="Z41" s="228"/>
      <c r="AA41" s="239">
        <f t="shared" si="14"/>
        <v>0</v>
      </c>
      <c r="AB41" s="242"/>
      <c r="AC41" s="231">
        <f t="shared" si="15"/>
        <v>0</v>
      </c>
      <c r="AD41" s="217">
        <f t="shared" si="16"/>
        <v>0</v>
      </c>
      <c r="AE41" s="110">
        <f t="shared" si="17"/>
        <v>0</v>
      </c>
      <c r="AF41" s="232">
        <f t="shared" si="18"/>
        <v>0</v>
      </c>
      <c r="AG41" s="233" t="e">
        <f t="shared" si="19"/>
        <v>#DIV/0!</v>
      </c>
      <c r="AH41" s="169"/>
      <c r="AI41" s="169"/>
      <c r="AK41" s="276"/>
    </row>
    <row r="42" spans="1:37" s="254" customFormat="1" ht="15.75" customHeight="1">
      <c r="A42" s="158">
        <f t="shared" si="20"/>
        <v>32</v>
      </c>
      <c r="B42" s="273"/>
      <c r="C42" s="274"/>
      <c r="D42" s="78"/>
      <c r="E42" s="98"/>
      <c r="F42" s="99" t="e">
        <f t="shared" si="0"/>
        <v>#DIV/0!</v>
      </c>
      <c r="G42" s="100" t="e">
        <f t="shared" si="1"/>
        <v>#DIV/0!</v>
      </c>
      <c r="H42" s="98"/>
      <c r="I42" s="105" t="e">
        <f t="shared" si="2"/>
        <v>#DIV/0!</v>
      </c>
      <c r="J42" s="100" t="e">
        <f t="shared" si="3"/>
        <v>#DIV/0!</v>
      </c>
      <c r="K42" s="98"/>
      <c r="L42" s="99" t="e">
        <f t="shared" si="4"/>
        <v>#DIV/0!</v>
      </c>
      <c r="M42" s="100" t="e">
        <f t="shared" si="5"/>
        <v>#DIV/0!</v>
      </c>
      <c r="N42" s="221" t="e">
        <f t="shared" si="6"/>
        <v>#DIV/0!</v>
      </c>
      <c r="O42" s="275"/>
      <c r="P42" s="222" t="e">
        <f t="shared" si="7"/>
        <v>#DIV/0!</v>
      </c>
      <c r="Q42" s="100" t="e">
        <f t="shared" si="8"/>
        <v>#DIV/0!</v>
      </c>
      <c r="R42" s="223"/>
      <c r="S42" s="224"/>
      <c r="T42" s="102">
        <f t="shared" si="9"/>
        <v>0</v>
      </c>
      <c r="U42" s="225">
        <f t="shared" si="10"/>
        <v>0</v>
      </c>
      <c r="V42" s="234" t="e">
        <f t="shared" si="11"/>
        <v>#DIV/0!</v>
      </c>
      <c r="W42" s="227"/>
      <c r="X42" s="222">
        <f t="shared" si="12"/>
        <v>0</v>
      </c>
      <c r="Y42" s="100">
        <f t="shared" si="13"/>
        <v>0</v>
      </c>
      <c r="Z42" s="228"/>
      <c r="AA42" s="239">
        <f t="shared" si="14"/>
        <v>0</v>
      </c>
      <c r="AB42" s="242"/>
      <c r="AC42" s="231">
        <f t="shared" si="15"/>
        <v>0</v>
      </c>
      <c r="AD42" s="217">
        <f t="shared" si="16"/>
        <v>0</v>
      </c>
      <c r="AE42" s="110">
        <f t="shared" si="17"/>
        <v>0</v>
      </c>
      <c r="AF42" s="232">
        <f t="shared" si="18"/>
        <v>0</v>
      </c>
      <c r="AG42" s="233" t="e">
        <f t="shared" si="19"/>
        <v>#DIV/0!</v>
      </c>
      <c r="AH42" s="169"/>
      <c r="AI42" s="169"/>
      <c r="AK42" s="276"/>
    </row>
    <row r="43" spans="1:37" s="254" customFormat="1" ht="15.75" customHeight="1">
      <c r="A43" s="158">
        <f t="shared" si="20"/>
        <v>33</v>
      </c>
      <c r="B43" s="273"/>
      <c r="C43" s="274"/>
      <c r="D43" s="78"/>
      <c r="E43" s="98"/>
      <c r="F43" s="99" t="e">
        <f t="shared" si="0"/>
        <v>#DIV/0!</v>
      </c>
      <c r="G43" s="100" t="e">
        <f t="shared" si="1"/>
        <v>#DIV/0!</v>
      </c>
      <c r="H43" s="98"/>
      <c r="I43" s="105" t="e">
        <f t="shared" si="2"/>
        <v>#DIV/0!</v>
      </c>
      <c r="J43" s="100" t="e">
        <f t="shared" si="3"/>
        <v>#DIV/0!</v>
      </c>
      <c r="K43" s="98"/>
      <c r="L43" s="99" t="e">
        <f t="shared" si="4"/>
        <v>#DIV/0!</v>
      </c>
      <c r="M43" s="100" t="e">
        <f t="shared" si="5"/>
        <v>#DIV/0!</v>
      </c>
      <c r="N43" s="221" t="e">
        <f t="shared" si="6"/>
        <v>#DIV/0!</v>
      </c>
      <c r="O43" s="275"/>
      <c r="P43" s="222" t="e">
        <f t="shared" si="7"/>
        <v>#DIV/0!</v>
      </c>
      <c r="Q43" s="100" t="e">
        <f t="shared" si="8"/>
        <v>#DIV/0!</v>
      </c>
      <c r="R43" s="223"/>
      <c r="S43" s="224"/>
      <c r="T43" s="102">
        <f t="shared" si="9"/>
        <v>0</v>
      </c>
      <c r="U43" s="225">
        <f t="shared" si="10"/>
        <v>0</v>
      </c>
      <c r="V43" s="234" t="e">
        <f t="shared" si="11"/>
        <v>#DIV/0!</v>
      </c>
      <c r="W43" s="227"/>
      <c r="X43" s="222">
        <f t="shared" si="12"/>
        <v>0</v>
      </c>
      <c r="Y43" s="100">
        <f t="shared" si="13"/>
        <v>0</v>
      </c>
      <c r="Z43" s="228"/>
      <c r="AA43" s="239">
        <f t="shared" si="14"/>
        <v>0</v>
      </c>
      <c r="AB43" s="242"/>
      <c r="AC43" s="231">
        <f t="shared" si="15"/>
        <v>0</v>
      </c>
      <c r="AD43" s="217">
        <f t="shared" si="16"/>
        <v>0</v>
      </c>
      <c r="AE43" s="110">
        <f t="shared" si="17"/>
        <v>0</v>
      </c>
      <c r="AF43" s="232">
        <f t="shared" si="18"/>
        <v>0</v>
      </c>
      <c r="AG43" s="233" t="e">
        <f t="shared" si="19"/>
        <v>#DIV/0!</v>
      </c>
      <c r="AH43" s="169"/>
      <c r="AI43" s="169"/>
      <c r="AK43" s="276"/>
    </row>
    <row r="44" spans="1:37" s="254" customFormat="1" ht="15.75" customHeight="1">
      <c r="A44" s="158">
        <f t="shared" si="20"/>
        <v>34</v>
      </c>
      <c r="B44" s="273"/>
      <c r="C44" s="274"/>
      <c r="D44" s="78"/>
      <c r="E44" s="98"/>
      <c r="F44" s="99" t="e">
        <f t="shared" si="0"/>
        <v>#DIV/0!</v>
      </c>
      <c r="G44" s="100" t="e">
        <f t="shared" si="1"/>
        <v>#DIV/0!</v>
      </c>
      <c r="H44" s="98"/>
      <c r="I44" s="105" t="e">
        <f t="shared" si="2"/>
        <v>#DIV/0!</v>
      </c>
      <c r="J44" s="100" t="e">
        <f t="shared" si="3"/>
        <v>#DIV/0!</v>
      </c>
      <c r="K44" s="98"/>
      <c r="L44" s="99" t="e">
        <f t="shared" si="4"/>
        <v>#DIV/0!</v>
      </c>
      <c r="M44" s="100" t="e">
        <f t="shared" si="5"/>
        <v>#DIV/0!</v>
      </c>
      <c r="N44" s="221" t="e">
        <f t="shared" si="6"/>
        <v>#DIV/0!</v>
      </c>
      <c r="O44" s="275"/>
      <c r="P44" s="222" t="e">
        <f t="shared" si="7"/>
        <v>#DIV/0!</v>
      </c>
      <c r="Q44" s="100" t="e">
        <f t="shared" si="8"/>
        <v>#DIV/0!</v>
      </c>
      <c r="R44" s="223"/>
      <c r="S44" s="224"/>
      <c r="T44" s="102">
        <f t="shared" si="9"/>
        <v>0</v>
      </c>
      <c r="U44" s="225">
        <f t="shared" si="10"/>
        <v>0</v>
      </c>
      <c r="V44" s="234" t="e">
        <f t="shared" si="11"/>
        <v>#DIV/0!</v>
      </c>
      <c r="W44" s="227"/>
      <c r="X44" s="222">
        <f t="shared" si="12"/>
        <v>0</v>
      </c>
      <c r="Y44" s="100">
        <f t="shared" si="13"/>
        <v>0</v>
      </c>
      <c r="Z44" s="228"/>
      <c r="AA44" s="239">
        <f t="shared" si="14"/>
        <v>0</v>
      </c>
      <c r="AB44" s="242"/>
      <c r="AC44" s="231">
        <f t="shared" si="15"/>
        <v>0</v>
      </c>
      <c r="AD44" s="217">
        <f t="shared" si="16"/>
        <v>0</v>
      </c>
      <c r="AE44" s="110">
        <f t="shared" si="17"/>
        <v>0</v>
      </c>
      <c r="AF44" s="232">
        <f t="shared" si="18"/>
        <v>0</v>
      </c>
      <c r="AG44" s="233" t="e">
        <f t="shared" si="19"/>
        <v>#DIV/0!</v>
      </c>
      <c r="AH44" s="169"/>
      <c r="AI44" s="169"/>
      <c r="AK44" s="276"/>
    </row>
    <row r="45" spans="1:37" s="254" customFormat="1" ht="15.75" customHeight="1">
      <c r="A45" s="158">
        <f t="shared" si="20"/>
        <v>35</v>
      </c>
      <c r="B45" s="273"/>
      <c r="C45" s="274"/>
      <c r="D45" s="78"/>
      <c r="E45" s="98"/>
      <c r="F45" s="99" t="e">
        <f t="shared" si="0"/>
        <v>#DIV/0!</v>
      </c>
      <c r="G45" s="100" t="e">
        <f t="shared" si="1"/>
        <v>#DIV/0!</v>
      </c>
      <c r="H45" s="98"/>
      <c r="I45" s="105" t="e">
        <f t="shared" si="2"/>
        <v>#DIV/0!</v>
      </c>
      <c r="J45" s="100" t="e">
        <f t="shared" si="3"/>
        <v>#DIV/0!</v>
      </c>
      <c r="K45" s="98"/>
      <c r="L45" s="99" t="e">
        <f t="shared" si="4"/>
        <v>#DIV/0!</v>
      </c>
      <c r="M45" s="100" t="e">
        <f t="shared" si="5"/>
        <v>#DIV/0!</v>
      </c>
      <c r="N45" s="221" t="e">
        <f t="shared" si="6"/>
        <v>#DIV/0!</v>
      </c>
      <c r="O45" s="275"/>
      <c r="P45" s="222" t="e">
        <f t="shared" si="7"/>
        <v>#DIV/0!</v>
      </c>
      <c r="Q45" s="100" t="e">
        <f t="shared" si="8"/>
        <v>#DIV/0!</v>
      </c>
      <c r="R45" s="223"/>
      <c r="S45" s="224"/>
      <c r="T45" s="102">
        <f t="shared" si="9"/>
        <v>0</v>
      </c>
      <c r="U45" s="225">
        <f t="shared" si="10"/>
        <v>0</v>
      </c>
      <c r="V45" s="234" t="e">
        <f t="shared" si="11"/>
        <v>#DIV/0!</v>
      </c>
      <c r="W45" s="227"/>
      <c r="X45" s="222">
        <f t="shared" si="12"/>
        <v>0</v>
      </c>
      <c r="Y45" s="100">
        <f t="shared" si="13"/>
        <v>0</v>
      </c>
      <c r="Z45" s="228"/>
      <c r="AA45" s="239">
        <f t="shared" si="14"/>
        <v>0</v>
      </c>
      <c r="AB45" s="242"/>
      <c r="AC45" s="231">
        <f t="shared" si="15"/>
        <v>0</v>
      </c>
      <c r="AD45" s="217">
        <f t="shared" si="16"/>
        <v>0</v>
      </c>
      <c r="AE45" s="110">
        <f t="shared" si="17"/>
        <v>0</v>
      </c>
      <c r="AF45" s="232">
        <f t="shared" si="18"/>
        <v>0</v>
      </c>
      <c r="AG45" s="233" t="e">
        <f t="shared" si="19"/>
        <v>#DIV/0!</v>
      </c>
      <c r="AH45" s="169"/>
      <c r="AI45" s="169"/>
      <c r="AK45" s="276"/>
    </row>
    <row r="46" spans="1:37" s="254" customFormat="1" ht="15.75" customHeight="1">
      <c r="A46" s="158">
        <f t="shared" si="20"/>
        <v>36</v>
      </c>
      <c r="B46" s="273"/>
      <c r="C46" s="274"/>
      <c r="D46" s="78"/>
      <c r="E46" s="98"/>
      <c r="F46" s="99" t="e">
        <f t="shared" si="0"/>
        <v>#DIV/0!</v>
      </c>
      <c r="G46" s="100" t="e">
        <f t="shared" si="1"/>
        <v>#DIV/0!</v>
      </c>
      <c r="H46" s="98"/>
      <c r="I46" s="105" t="e">
        <f t="shared" si="2"/>
        <v>#DIV/0!</v>
      </c>
      <c r="J46" s="100" t="e">
        <f t="shared" si="3"/>
        <v>#DIV/0!</v>
      </c>
      <c r="K46" s="98"/>
      <c r="L46" s="99" t="e">
        <f t="shared" si="4"/>
        <v>#DIV/0!</v>
      </c>
      <c r="M46" s="100" t="e">
        <f t="shared" si="5"/>
        <v>#DIV/0!</v>
      </c>
      <c r="N46" s="221" t="e">
        <f t="shared" si="6"/>
        <v>#DIV/0!</v>
      </c>
      <c r="O46" s="275"/>
      <c r="P46" s="222" t="e">
        <f t="shared" si="7"/>
        <v>#DIV/0!</v>
      </c>
      <c r="Q46" s="100" t="e">
        <f t="shared" si="8"/>
        <v>#DIV/0!</v>
      </c>
      <c r="R46" s="223"/>
      <c r="S46" s="224"/>
      <c r="T46" s="102">
        <f t="shared" si="9"/>
        <v>0</v>
      </c>
      <c r="U46" s="225">
        <f t="shared" si="10"/>
        <v>0</v>
      </c>
      <c r="V46" s="234" t="e">
        <f t="shared" si="11"/>
        <v>#DIV/0!</v>
      </c>
      <c r="W46" s="227"/>
      <c r="X46" s="222">
        <f t="shared" si="12"/>
        <v>0</v>
      </c>
      <c r="Y46" s="100">
        <f t="shared" si="13"/>
        <v>0</v>
      </c>
      <c r="Z46" s="228"/>
      <c r="AA46" s="239">
        <f t="shared" si="14"/>
        <v>0</v>
      </c>
      <c r="AB46" s="242"/>
      <c r="AC46" s="231">
        <f t="shared" si="15"/>
        <v>0</v>
      </c>
      <c r="AD46" s="217">
        <f t="shared" si="16"/>
        <v>0</v>
      </c>
      <c r="AE46" s="110">
        <f t="shared" si="17"/>
        <v>0</v>
      </c>
      <c r="AF46" s="232">
        <f t="shared" si="18"/>
        <v>0</v>
      </c>
      <c r="AG46" s="233" t="e">
        <f t="shared" si="19"/>
        <v>#DIV/0!</v>
      </c>
      <c r="AH46" s="169"/>
      <c r="AI46" s="169"/>
      <c r="AK46" s="276"/>
    </row>
    <row r="47" spans="1:37" s="254" customFormat="1" ht="15.75" customHeight="1">
      <c r="A47" s="158">
        <f t="shared" si="20"/>
        <v>37</v>
      </c>
      <c r="B47" s="273"/>
      <c r="C47" s="274"/>
      <c r="D47" s="78"/>
      <c r="E47" s="98"/>
      <c r="F47" s="99" t="e">
        <f t="shared" si="0"/>
        <v>#DIV/0!</v>
      </c>
      <c r="G47" s="100" t="e">
        <f t="shared" si="1"/>
        <v>#DIV/0!</v>
      </c>
      <c r="H47" s="98"/>
      <c r="I47" s="105" t="e">
        <f t="shared" si="2"/>
        <v>#DIV/0!</v>
      </c>
      <c r="J47" s="100" t="e">
        <f t="shared" si="3"/>
        <v>#DIV/0!</v>
      </c>
      <c r="K47" s="98"/>
      <c r="L47" s="99" t="e">
        <f t="shared" si="4"/>
        <v>#DIV/0!</v>
      </c>
      <c r="M47" s="100" t="e">
        <f t="shared" si="5"/>
        <v>#DIV/0!</v>
      </c>
      <c r="N47" s="221" t="e">
        <f t="shared" si="6"/>
        <v>#DIV/0!</v>
      </c>
      <c r="O47" s="275"/>
      <c r="P47" s="222" t="e">
        <f t="shared" si="7"/>
        <v>#DIV/0!</v>
      </c>
      <c r="Q47" s="100" t="e">
        <f t="shared" si="8"/>
        <v>#DIV/0!</v>
      </c>
      <c r="R47" s="223"/>
      <c r="S47" s="224"/>
      <c r="T47" s="102">
        <f t="shared" si="9"/>
        <v>0</v>
      </c>
      <c r="U47" s="225">
        <f t="shared" si="10"/>
        <v>0</v>
      </c>
      <c r="V47" s="234" t="e">
        <f t="shared" si="11"/>
        <v>#DIV/0!</v>
      </c>
      <c r="W47" s="227"/>
      <c r="X47" s="222">
        <f t="shared" si="12"/>
        <v>0</v>
      </c>
      <c r="Y47" s="100">
        <f t="shared" si="13"/>
        <v>0</v>
      </c>
      <c r="Z47" s="228"/>
      <c r="AA47" s="239">
        <f t="shared" si="14"/>
        <v>0</v>
      </c>
      <c r="AB47" s="242"/>
      <c r="AC47" s="231">
        <f t="shared" si="15"/>
        <v>0</v>
      </c>
      <c r="AD47" s="217">
        <f t="shared" si="16"/>
        <v>0</v>
      </c>
      <c r="AE47" s="110">
        <f t="shared" si="17"/>
        <v>0</v>
      </c>
      <c r="AF47" s="232">
        <f t="shared" si="18"/>
        <v>0</v>
      </c>
      <c r="AG47" s="233" t="e">
        <f t="shared" si="19"/>
        <v>#DIV/0!</v>
      </c>
      <c r="AH47" s="169"/>
      <c r="AI47" s="169"/>
      <c r="AK47" s="276"/>
    </row>
    <row r="48" spans="1:37" s="254" customFormat="1" ht="15.75" customHeight="1">
      <c r="A48" s="158">
        <f t="shared" si="20"/>
        <v>38</v>
      </c>
      <c r="B48" s="273"/>
      <c r="C48" s="274"/>
      <c r="D48" s="78"/>
      <c r="E48" s="98"/>
      <c r="F48" s="99" t="e">
        <f t="shared" si="0"/>
        <v>#DIV/0!</v>
      </c>
      <c r="G48" s="100" t="e">
        <f t="shared" si="1"/>
        <v>#DIV/0!</v>
      </c>
      <c r="H48" s="98"/>
      <c r="I48" s="105" t="e">
        <f t="shared" si="2"/>
        <v>#DIV/0!</v>
      </c>
      <c r="J48" s="100" t="e">
        <f t="shared" si="3"/>
        <v>#DIV/0!</v>
      </c>
      <c r="K48" s="98"/>
      <c r="L48" s="99" t="e">
        <f t="shared" si="4"/>
        <v>#DIV/0!</v>
      </c>
      <c r="M48" s="100" t="e">
        <f t="shared" si="5"/>
        <v>#DIV/0!</v>
      </c>
      <c r="N48" s="221" t="e">
        <f t="shared" si="6"/>
        <v>#DIV/0!</v>
      </c>
      <c r="O48" s="275"/>
      <c r="P48" s="222" t="e">
        <f t="shared" si="7"/>
        <v>#DIV/0!</v>
      </c>
      <c r="Q48" s="100" t="e">
        <f t="shared" si="8"/>
        <v>#DIV/0!</v>
      </c>
      <c r="R48" s="223"/>
      <c r="S48" s="224"/>
      <c r="T48" s="102">
        <f t="shared" si="9"/>
        <v>0</v>
      </c>
      <c r="U48" s="225">
        <f t="shared" si="10"/>
        <v>0</v>
      </c>
      <c r="V48" s="234" t="e">
        <f t="shared" si="11"/>
        <v>#DIV/0!</v>
      </c>
      <c r="W48" s="227"/>
      <c r="X48" s="222">
        <f t="shared" si="12"/>
        <v>0</v>
      </c>
      <c r="Y48" s="100">
        <f t="shared" si="13"/>
        <v>0</v>
      </c>
      <c r="Z48" s="228"/>
      <c r="AA48" s="239">
        <f t="shared" si="14"/>
        <v>0</v>
      </c>
      <c r="AB48" s="242"/>
      <c r="AC48" s="231">
        <f t="shared" si="15"/>
        <v>0</v>
      </c>
      <c r="AD48" s="217">
        <f t="shared" si="16"/>
        <v>0</v>
      </c>
      <c r="AE48" s="110">
        <f t="shared" si="17"/>
        <v>0</v>
      </c>
      <c r="AF48" s="232">
        <f t="shared" si="18"/>
        <v>0</v>
      </c>
      <c r="AG48" s="233" t="e">
        <f t="shared" si="19"/>
        <v>#DIV/0!</v>
      </c>
      <c r="AH48" s="169"/>
      <c r="AI48" s="169"/>
      <c r="AK48" s="276"/>
    </row>
    <row r="49" spans="1:37" s="254" customFormat="1" ht="15.75" customHeight="1">
      <c r="A49" s="158">
        <f t="shared" si="20"/>
        <v>39</v>
      </c>
      <c r="B49" s="273"/>
      <c r="C49" s="274"/>
      <c r="D49" s="78"/>
      <c r="E49" s="98"/>
      <c r="F49" s="99" t="e">
        <f t="shared" si="0"/>
        <v>#DIV/0!</v>
      </c>
      <c r="G49" s="100" t="e">
        <f t="shared" si="1"/>
        <v>#DIV/0!</v>
      </c>
      <c r="H49" s="98"/>
      <c r="I49" s="105" t="e">
        <f t="shared" si="2"/>
        <v>#DIV/0!</v>
      </c>
      <c r="J49" s="100" t="e">
        <f t="shared" si="3"/>
        <v>#DIV/0!</v>
      </c>
      <c r="K49" s="98"/>
      <c r="L49" s="99" t="e">
        <f t="shared" si="4"/>
        <v>#DIV/0!</v>
      </c>
      <c r="M49" s="100" t="e">
        <f t="shared" si="5"/>
        <v>#DIV/0!</v>
      </c>
      <c r="N49" s="221" t="e">
        <f t="shared" si="6"/>
        <v>#DIV/0!</v>
      </c>
      <c r="O49" s="275"/>
      <c r="P49" s="222" t="e">
        <f t="shared" si="7"/>
        <v>#DIV/0!</v>
      </c>
      <c r="Q49" s="100" t="e">
        <f t="shared" si="8"/>
        <v>#DIV/0!</v>
      </c>
      <c r="R49" s="223"/>
      <c r="S49" s="224"/>
      <c r="T49" s="102">
        <f t="shared" si="9"/>
        <v>0</v>
      </c>
      <c r="U49" s="225">
        <f t="shared" si="10"/>
        <v>0</v>
      </c>
      <c r="V49" s="234" t="e">
        <f t="shared" si="11"/>
        <v>#DIV/0!</v>
      </c>
      <c r="W49" s="227"/>
      <c r="X49" s="222">
        <f t="shared" si="12"/>
        <v>0</v>
      </c>
      <c r="Y49" s="100">
        <f t="shared" si="13"/>
        <v>0</v>
      </c>
      <c r="Z49" s="228"/>
      <c r="AA49" s="239">
        <f t="shared" si="14"/>
        <v>0</v>
      </c>
      <c r="AB49" s="242"/>
      <c r="AC49" s="231">
        <f t="shared" si="15"/>
        <v>0</v>
      </c>
      <c r="AD49" s="217">
        <f t="shared" si="16"/>
        <v>0</v>
      </c>
      <c r="AE49" s="110">
        <f t="shared" si="17"/>
        <v>0</v>
      </c>
      <c r="AF49" s="232">
        <f t="shared" si="18"/>
        <v>0</v>
      </c>
      <c r="AG49" s="233" t="e">
        <f t="shared" si="19"/>
        <v>#DIV/0!</v>
      </c>
      <c r="AH49" s="169"/>
      <c r="AI49" s="169"/>
      <c r="AK49" s="276"/>
    </row>
    <row r="50" spans="1:37" s="254" customFormat="1" ht="15.75" customHeight="1">
      <c r="A50" s="158">
        <f t="shared" si="20"/>
        <v>40</v>
      </c>
      <c r="B50" s="273"/>
      <c r="C50" s="274"/>
      <c r="D50" s="78"/>
      <c r="E50" s="98"/>
      <c r="F50" s="99" t="e">
        <f t="shared" si="0"/>
        <v>#DIV/0!</v>
      </c>
      <c r="G50" s="100" t="e">
        <f t="shared" si="1"/>
        <v>#DIV/0!</v>
      </c>
      <c r="H50" s="98"/>
      <c r="I50" s="105" t="e">
        <f t="shared" si="2"/>
        <v>#DIV/0!</v>
      </c>
      <c r="J50" s="100" t="e">
        <f t="shared" si="3"/>
        <v>#DIV/0!</v>
      </c>
      <c r="K50" s="98"/>
      <c r="L50" s="99" t="e">
        <f t="shared" si="4"/>
        <v>#DIV/0!</v>
      </c>
      <c r="M50" s="100" t="e">
        <f t="shared" si="5"/>
        <v>#DIV/0!</v>
      </c>
      <c r="N50" s="221" t="e">
        <f t="shared" si="6"/>
        <v>#DIV/0!</v>
      </c>
      <c r="O50" s="275"/>
      <c r="P50" s="222" t="e">
        <f t="shared" si="7"/>
        <v>#DIV/0!</v>
      </c>
      <c r="Q50" s="100" t="e">
        <f t="shared" si="8"/>
        <v>#DIV/0!</v>
      </c>
      <c r="R50" s="223"/>
      <c r="S50" s="224"/>
      <c r="T50" s="102">
        <f t="shared" si="9"/>
        <v>0</v>
      </c>
      <c r="U50" s="225">
        <f t="shared" si="10"/>
        <v>0</v>
      </c>
      <c r="V50" s="234" t="e">
        <f t="shared" si="11"/>
        <v>#DIV/0!</v>
      </c>
      <c r="W50" s="227"/>
      <c r="X50" s="222">
        <f t="shared" si="12"/>
        <v>0</v>
      </c>
      <c r="Y50" s="100">
        <f t="shared" si="13"/>
        <v>0</v>
      </c>
      <c r="Z50" s="228"/>
      <c r="AA50" s="239">
        <f t="shared" si="14"/>
        <v>0</v>
      </c>
      <c r="AB50" s="242"/>
      <c r="AC50" s="231">
        <f t="shared" si="15"/>
        <v>0</v>
      </c>
      <c r="AD50" s="217">
        <f t="shared" si="16"/>
        <v>0</v>
      </c>
      <c r="AE50" s="110">
        <f t="shared" si="17"/>
        <v>0</v>
      </c>
      <c r="AF50" s="232">
        <f t="shared" si="18"/>
        <v>0</v>
      </c>
      <c r="AG50" s="233" t="e">
        <f t="shared" si="19"/>
        <v>#DIV/0!</v>
      </c>
      <c r="AH50" s="169"/>
      <c r="AI50" s="169"/>
      <c r="AK50" s="276"/>
    </row>
    <row r="51" spans="1:37" s="254" customFormat="1" ht="15.75" customHeight="1">
      <c r="A51" s="158">
        <f t="shared" si="20"/>
        <v>41</v>
      </c>
      <c r="B51" s="273"/>
      <c r="C51" s="274"/>
      <c r="D51" s="78"/>
      <c r="E51" s="98"/>
      <c r="F51" s="99" t="e">
        <f t="shared" si="0"/>
        <v>#DIV/0!</v>
      </c>
      <c r="G51" s="100" t="e">
        <f t="shared" si="1"/>
        <v>#DIV/0!</v>
      </c>
      <c r="H51" s="98"/>
      <c r="I51" s="105" t="e">
        <f t="shared" si="2"/>
        <v>#DIV/0!</v>
      </c>
      <c r="J51" s="100" t="e">
        <f t="shared" si="3"/>
        <v>#DIV/0!</v>
      </c>
      <c r="K51" s="98"/>
      <c r="L51" s="99" t="e">
        <f t="shared" si="4"/>
        <v>#DIV/0!</v>
      </c>
      <c r="M51" s="100" t="e">
        <f t="shared" si="5"/>
        <v>#DIV/0!</v>
      </c>
      <c r="N51" s="221" t="e">
        <f t="shared" si="6"/>
        <v>#DIV/0!</v>
      </c>
      <c r="O51" s="275"/>
      <c r="P51" s="222" t="e">
        <f t="shared" si="7"/>
        <v>#DIV/0!</v>
      </c>
      <c r="Q51" s="100" t="e">
        <f t="shared" si="8"/>
        <v>#DIV/0!</v>
      </c>
      <c r="R51" s="223"/>
      <c r="S51" s="224"/>
      <c r="T51" s="102">
        <f t="shared" si="9"/>
        <v>0</v>
      </c>
      <c r="U51" s="225">
        <f t="shared" si="10"/>
        <v>0</v>
      </c>
      <c r="V51" s="234" t="e">
        <f t="shared" si="11"/>
        <v>#DIV/0!</v>
      </c>
      <c r="W51" s="227"/>
      <c r="X51" s="222">
        <f t="shared" si="12"/>
        <v>0</v>
      </c>
      <c r="Y51" s="100">
        <f t="shared" si="13"/>
        <v>0</v>
      </c>
      <c r="Z51" s="228"/>
      <c r="AA51" s="239">
        <f t="shared" si="14"/>
        <v>0</v>
      </c>
      <c r="AB51" s="242"/>
      <c r="AC51" s="231">
        <f t="shared" si="15"/>
        <v>0</v>
      </c>
      <c r="AD51" s="217">
        <f t="shared" si="16"/>
        <v>0</v>
      </c>
      <c r="AE51" s="110">
        <f t="shared" si="17"/>
        <v>0</v>
      </c>
      <c r="AF51" s="232">
        <f t="shared" si="18"/>
        <v>0</v>
      </c>
      <c r="AG51" s="233" t="e">
        <f t="shared" si="19"/>
        <v>#DIV/0!</v>
      </c>
      <c r="AH51" s="169"/>
      <c r="AI51" s="169"/>
      <c r="AK51" s="276"/>
    </row>
    <row r="52" spans="1:37" s="254" customFormat="1" ht="15.75" customHeight="1">
      <c r="A52" s="158">
        <f t="shared" si="20"/>
        <v>42</v>
      </c>
      <c r="B52" s="273"/>
      <c r="C52" s="274"/>
      <c r="D52" s="78"/>
      <c r="E52" s="98"/>
      <c r="F52" s="99" t="e">
        <f t="shared" si="0"/>
        <v>#DIV/0!</v>
      </c>
      <c r="G52" s="100" t="e">
        <f t="shared" si="1"/>
        <v>#DIV/0!</v>
      </c>
      <c r="H52" s="98"/>
      <c r="I52" s="105" t="e">
        <f t="shared" si="2"/>
        <v>#DIV/0!</v>
      </c>
      <c r="J52" s="100" t="e">
        <f t="shared" si="3"/>
        <v>#DIV/0!</v>
      </c>
      <c r="K52" s="98"/>
      <c r="L52" s="99" t="e">
        <f t="shared" si="4"/>
        <v>#DIV/0!</v>
      </c>
      <c r="M52" s="100" t="e">
        <f t="shared" si="5"/>
        <v>#DIV/0!</v>
      </c>
      <c r="N52" s="221" t="e">
        <f t="shared" si="6"/>
        <v>#DIV/0!</v>
      </c>
      <c r="O52" s="275"/>
      <c r="P52" s="222" t="e">
        <f t="shared" si="7"/>
        <v>#DIV/0!</v>
      </c>
      <c r="Q52" s="100" t="e">
        <f t="shared" si="8"/>
        <v>#DIV/0!</v>
      </c>
      <c r="R52" s="223"/>
      <c r="S52" s="224"/>
      <c r="T52" s="102">
        <f t="shared" si="9"/>
        <v>0</v>
      </c>
      <c r="U52" s="225">
        <f t="shared" si="10"/>
        <v>0</v>
      </c>
      <c r="V52" s="234" t="e">
        <f t="shared" si="11"/>
        <v>#DIV/0!</v>
      </c>
      <c r="W52" s="227"/>
      <c r="X52" s="222">
        <f t="shared" si="12"/>
        <v>0</v>
      </c>
      <c r="Y52" s="100">
        <f t="shared" si="13"/>
        <v>0</v>
      </c>
      <c r="Z52" s="228"/>
      <c r="AA52" s="239">
        <f t="shared" si="14"/>
        <v>0</v>
      </c>
      <c r="AB52" s="242"/>
      <c r="AC52" s="231">
        <f t="shared" si="15"/>
        <v>0</v>
      </c>
      <c r="AD52" s="217">
        <f t="shared" si="16"/>
        <v>0</v>
      </c>
      <c r="AE52" s="110">
        <f t="shared" si="17"/>
        <v>0</v>
      </c>
      <c r="AF52" s="232">
        <f t="shared" si="18"/>
        <v>0</v>
      </c>
      <c r="AG52" s="233" t="e">
        <f t="shared" si="19"/>
        <v>#DIV/0!</v>
      </c>
      <c r="AH52" s="169"/>
      <c r="AI52" s="169"/>
      <c r="AK52" s="276"/>
    </row>
    <row r="53" spans="1:37" s="254" customFormat="1" ht="15.75" customHeight="1">
      <c r="A53" s="158">
        <f t="shared" si="20"/>
        <v>43</v>
      </c>
      <c r="B53" s="273"/>
      <c r="C53" s="274"/>
      <c r="D53" s="78"/>
      <c r="E53" s="98"/>
      <c r="F53" s="99" t="e">
        <f t="shared" si="0"/>
        <v>#DIV/0!</v>
      </c>
      <c r="G53" s="100" t="e">
        <f t="shared" si="1"/>
        <v>#DIV/0!</v>
      </c>
      <c r="H53" s="98"/>
      <c r="I53" s="105" t="e">
        <f t="shared" si="2"/>
        <v>#DIV/0!</v>
      </c>
      <c r="J53" s="100" t="e">
        <f t="shared" si="3"/>
        <v>#DIV/0!</v>
      </c>
      <c r="K53" s="98"/>
      <c r="L53" s="99" t="e">
        <f t="shared" si="4"/>
        <v>#DIV/0!</v>
      </c>
      <c r="M53" s="100" t="e">
        <f t="shared" si="5"/>
        <v>#DIV/0!</v>
      </c>
      <c r="N53" s="221" t="e">
        <f t="shared" si="6"/>
        <v>#DIV/0!</v>
      </c>
      <c r="O53" s="275"/>
      <c r="P53" s="222" t="e">
        <f t="shared" si="7"/>
        <v>#DIV/0!</v>
      </c>
      <c r="Q53" s="100" t="e">
        <f t="shared" si="8"/>
        <v>#DIV/0!</v>
      </c>
      <c r="R53" s="223"/>
      <c r="S53" s="224"/>
      <c r="T53" s="102">
        <f t="shared" si="9"/>
        <v>0</v>
      </c>
      <c r="U53" s="225">
        <f t="shared" si="10"/>
        <v>0</v>
      </c>
      <c r="V53" s="234" t="e">
        <f t="shared" si="11"/>
        <v>#DIV/0!</v>
      </c>
      <c r="W53" s="227"/>
      <c r="X53" s="222">
        <f t="shared" si="12"/>
        <v>0</v>
      </c>
      <c r="Y53" s="100">
        <f t="shared" si="13"/>
        <v>0</v>
      </c>
      <c r="Z53" s="228"/>
      <c r="AA53" s="239">
        <f t="shared" si="14"/>
        <v>0</v>
      </c>
      <c r="AB53" s="242"/>
      <c r="AC53" s="231">
        <f t="shared" si="15"/>
        <v>0</v>
      </c>
      <c r="AD53" s="217">
        <f t="shared" si="16"/>
        <v>0</v>
      </c>
      <c r="AE53" s="110">
        <f t="shared" si="17"/>
        <v>0</v>
      </c>
      <c r="AF53" s="232">
        <f t="shared" si="18"/>
        <v>0</v>
      </c>
      <c r="AG53" s="233" t="e">
        <f t="shared" si="19"/>
        <v>#DIV/0!</v>
      </c>
      <c r="AH53" s="169"/>
      <c r="AI53" s="169"/>
      <c r="AK53" s="276"/>
    </row>
    <row r="54" spans="1:37" s="254" customFormat="1" ht="15.75" customHeight="1">
      <c r="A54" s="158">
        <f t="shared" si="20"/>
        <v>44</v>
      </c>
      <c r="B54" s="273"/>
      <c r="C54" s="274"/>
      <c r="D54" s="78"/>
      <c r="E54" s="98"/>
      <c r="F54" s="99" t="e">
        <f t="shared" si="0"/>
        <v>#DIV/0!</v>
      </c>
      <c r="G54" s="100" t="e">
        <f t="shared" si="1"/>
        <v>#DIV/0!</v>
      </c>
      <c r="H54" s="98"/>
      <c r="I54" s="105" t="e">
        <f t="shared" si="2"/>
        <v>#DIV/0!</v>
      </c>
      <c r="J54" s="100" t="e">
        <f t="shared" si="3"/>
        <v>#DIV/0!</v>
      </c>
      <c r="K54" s="98"/>
      <c r="L54" s="99" t="e">
        <f t="shared" si="4"/>
        <v>#DIV/0!</v>
      </c>
      <c r="M54" s="100" t="e">
        <f t="shared" si="5"/>
        <v>#DIV/0!</v>
      </c>
      <c r="N54" s="221" t="e">
        <f t="shared" si="6"/>
        <v>#DIV/0!</v>
      </c>
      <c r="O54" s="275"/>
      <c r="P54" s="222" t="e">
        <f t="shared" si="7"/>
        <v>#DIV/0!</v>
      </c>
      <c r="Q54" s="100" t="e">
        <f t="shared" si="8"/>
        <v>#DIV/0!</v>
      </c>
      <c r="R54" s="223"/>
      <c r="S54" s="224"/>
      <c r="T54" s="102">
        <f t="shared" si="9"/>
        <v>0</v>
      </c>
      <c r="U54" s="225">
        <f t="shared" si="10"/>
        <v>0</v>
      </c>
      <c r="V54" s="234" t="e">
        <f t="shared" si="11"/>
        <v>#DIV/0!</v>
      </c>
      <c r="W54" s="227"/>
      <c r="X54" s="222">
        <f t="shared" si="12"/>
        <v>0</v>
      </c>
      <c r="Y54" s="100">
        <f t="shared" si="13"/>
        <v>0</v>
      </c>
      <c r="Z54" s="228"/>
      <c r="AA54" s="239">
        <f t="shared" si="14"/>
        <v>0</v>
      </c>
      <c r="AB54" s="242"/>
      <c r="AC54" s="231">
        <f t="shared" si="15"/>
        <v>0</v>
      </c>
      <c r="AD54" s="217">
        <f t="shared" si="16"/>
        <v>0</v>
      </c>
      <c r="AE54" s="110">
        <f t="shared" si="17"/>
        <v>0</v>
      </c>
      <c r="AF54" s="232">
        <f t="shared" si="18"/>
        <v>0</v>
      </c>
      <c r="AG54" s="233" t="e">
        <f t="shared" si="19"/>
        <v>#DIV/0!</v>
      </c>
      <c r="AH54" s="169"/>
      <c r="AI54" s="169"/>
      <c r="AK54" s="276"/>
    </row>
    <row r="55" spans="1:37" s="254" customFormat="1" ht="15.75" customHeight="1">
      <c r="A55" s="158">
        <f t="shared" si="20"/>
        <v>45</v>
      </c>
      <c r="B55" s="273"/>
      <c r="C55" s="274"/>
      <c r="D55" s="78"/>
      <c r="E55" s="98"/>
      <c r="F55" s="99" t="e">
        <f t="shared" si="0"/>
        <v>#DIV/0!</v>
      </c>
      <c r="G55" s="100" t="e">
        <f t="shared" si="1"/>
        <v>#DIV/0!</v>
      </c>
      <c r="H55" s="98"/>
      <c r="I55" s="105" t="e">
        <f t="shared" si="2"/>
        <v>#DIV/0!</v>
      </c>
      <c r="J55" s="100" t="e">
        <f t="shared" si="3"/>
        <v>#DIV/0!</v>
      </c>
      <c r="K55" s="98"/>
      <c r="L55" s="99" t="e">
        <f t="shared" si="4"/>
        <v>#DIV/0!</v>
      </c>
      <c r="M55" s="100" t="e">
        <f t="shared" si="5"/>
        <v>#DIV/0!</v>
      </c>
      <c r="N55" s="221" t="e">
        <f t="shared" si="6"/>
        <v>#DIV/0!</v>
      </c>
      <c r="O55" s="275"/>
      <c r="P55" s="222" t="e">
        <f t="shared" si="7"/>
        <v>#DIV/0!</v>
      </c>
      <c r="Q55" s="100" t="e">
        <f t="shared" si="8"/>
        <v>#DIV/0!</v>
      </c>
      <c r="R55" s="223"/>
      <c r="S55" s="224"/>
      <c r="T55" s="102">
        <f t="shared" si="9"/>
        <v>0</v>
      </c>
      <c r="U55" s="225">
        <f t="shared" si="10"/>
        <v>0</v>
      </c>
      <c r="V55" s="234" t="e">
        <f t="shared" si="11"/>
        <v>#DIV/0!</v>
      </c>
      <c r="W55" s="227"/>
      <c r="X55" s="222">
        <f t="shared" si="12"/>
        <v>0</v>
      </c>
      <c r="Y55" s="100">
        <f t="shared" si="13"/>
        <v>0</v>
      </c>
      <c r="Z55" s="228"/>
      <c r="AA55" s="239">
        <f t="shared" si="14"/>
        <v>0</v>
      </c>
      <c r="AB55" s="242"/>
      <c r="AC55" s="231">
        <f t="shared" si="15"/>
        <v>0</v>
      </c>
      <c r="AD55" s="217">
        <f t="shared" si="16"/>
        <v>0</v>
      </c>
      <c r="AE55" s="110">
        <f t="shared" si="17"/>
        <v>0</v>
      </c>
      <c r="AF55" s="232">
        <f t="shared" si="18"/>
        <v>0</v>
      </c>
      <c r="AG55" s="233" t="e">
        <f t="shared" si="19"/>
        <v>#DIV/0!</v>
      </c>
      <c r="AH55" s="169"/>
      <c r="AI55" s="169"/>
      <c r="AK55" s="276"/>
    </row>
    <row r="56" spans="1:37" s="254" customFormat="1" ht="15.75" customHeight="1">
      <c r="A56" s="158">
        <f t="shared" si="20"/>
        <v>46</v>
      </c>
      <c r="B56" s="273"/>
      <c r="C56" s="274"/>
      <c r="D56" s="78"/>
      <c r="E56" s="98"/>
      <c r="F56" s="99" t="e">
        <f t="shared" si="0"/>
        <v>#DIV/0!</v>
      </c>
      <c r="G56" s="100" t="e">
        <f t="shared" si="1"/>
        <v>#DIV/0!</v>
      </c>
      <c r="H56" s="98"/>
      <c r="I56" s="105" t="e">
        <f t="shared" si="2"/>
        <v>#DIV/0!</v>
      </c>
      <c r="J56" s="100" t="e">
        <f t="shared" si="3"/>
        <v>#DIV/0!</v>
      </c>
      <c r="K56" s="98"/>
      <c r="L56" s="99" t="e">
        <f t="shared" si="4"/>
        <v>#DIV/0!</v>
      </c>
      <c r="M56" s="100" t="e">
        <f t="shared" si="5"/>
        <v>#DIV/0!</v>
      </c>
      <c r="N56" s="221" t="e">
        <f t="shared" si="6"/>
        <v>#DIV/0!</v>
      </c>
      <c r="O56" s="275"/>
      <c r="P56" s="222" t="e">
        <f t="shared" si="7"/>
        <v>#DIV/0!</v>
      </c>
      <c r="Q56" s="100" t="e">
        <f t="shared" si="8"/>
        <v>#DIV/0!</v>
      </c>
      <c r="R56" s="223"/>
      <c r="S56" s="224"/>
      <c r="T56" s="102">
        <f t="shared" si="9"/>
        <v>0</v>
      </c>
      <c r="U56" s="225">
        <f t="shared" si="10"/>
        <v>0</v>
      </c>
      <c r="V56" s="234" t="e">
        <f t="shared" si="11"/>
        <v>#DIV/0!</v>
      </c>
      <c r="W56" s="227"/>
      <c r="X56" s="222">
        <f t="shared" si="12"/>
        <v>0</v>
      </c>
      <c r="Y56" s="100">
        <f t="shared" si="13"/>
        <v>0</v>
      </c>
      <c r="Z56" s="228"/>
      <c r="AA56" s="239">
        <f t="shared" si="14"/>
        <v>0</v>
      </c>
      <c r="AB56" s="242"/>
      <c r="AC56" s="231">
        <f t="shared" si="15"/>
        <v>0</v>
      </c>
      <c r="AD56" s="217">
        <f t="shared" si="16"/>
        <v>0</v>
      </c>
      <c r="AE56" s="110">
        <f t="shared" si="17"/>
        <v>0</v>
      </c>
      <c r="AF56" s="232">
        <f t="shared" si="18"/>
        <v>0</v>
      </c>
      <c r="AG56" s="233" t="e">
        <f t="shared" si="19"/>
        <v>#DIV/0!</v>
      </c>
      <c r="AH56" s="169"/>
      <c r="AI56" s="169"/>
      <c r="AK56" s="276"/>
    </row>
    <row r="57" spans="1:37" s="254" customFormat="1" ht="15.75" customHeight="1">
      <c r="A57" s="158">
        <f t="shared" si="20"/>
        <v>47</v>
      </c>
      <c r="B57" s="273"/>
      <c r="C57" s="274"/>
      <c r="D57" s="78"/>
      <c r="E57" s="98"/>
      <c r="F57" s="99" t="e">
        <f t="shared" si="0"/>
        <v>#DIV/0!</v>
      </c>
      <c r="G57" s="100" t="e">
        <f t="shared" si="1"/>
        <v>#DIV/0!</v>
      </c>
      <c r="H57" s="98"/>
      <c r="I57" s="105" t="e">
        <f t="shared" si="2"/>
        <v>#DIV/0!</v>
      </c>
      <c r="J57" s="100" t="e">
        <f t="shared" si="3"/>
        <v>#DIV/0!</v>
      </c>
      <c r="K57" s="98"/>
      <c r="L57" s="99" t="e">
        <f t="shared" si="4"/>
        <v>#DIV/0!</v>
      </c>
      <c r="M57" s="100" t="e">
        <f t="shared" si="5"/>
        <v>#DIV/0!</v>
      </c>
      <c r="N57" s="221" t="e">
        <f t="shared" si="6"/>
        <v>#DIV/0!</v>
      </c>
      <c r="O57" s="275"/>
      <c r="P57" s="222" t="e">
        <f t="shared" si="7"/>
        <v>#DIV/0!</v>
      </c>
      <c r="Q57" s="100" t="e">
        <f t="shared" si="8"/>
        <v>#DIV/0!</v>
      </c>
      <c r="R57" s="223"/>
      <c r="S57" s="224"/>
      <c r="T57" s="102">
        <f t="shared" si="9"/>
        <v>0</v>
      </c>
      <c r="U57" s="225">
        <f t="shared" si="10"/>
        <v>0</v>
      </c>
      <c r="V57" s="234" t="e">
        <f t="shared" si="11"/>
        <v>#DIV/0!</v>
      </c>
      <c r="W57" s="227"/>
      <c r="X57" s="222">
        <f t="shared" si="12"/>
        <v>0</v>
      </c>
      <c r="Y57" s="100">
        <f t="shared" si="13"/>
        <v>0</v>
      </c>
      <c r="Z57" s="228"/>
      <c r="AA57" s="239">
        <f t="shared" si="14"/>
        <v>0</v>
      </c>
      <c r="AB57" s="242"/>
      <c r="AC57" s="231">
        <f t="shared" si="15"/>
        <v>0</v>
      </c>
      <c r="AD57" s="217">
        <f t="shared" si="16"/>
        <v>0</v>
      </c>
      <c r="AE57" s="110">
        <f t="shared" si="17"/>
        <v>0</v>
      </c>
      <c r="AF57" s="232">
        <f t="shared" si="18"/>
        <v>0</v>
      </c>
      <c r="AG57" s="233" t="e">
        <f t="shared" si="19"/>
        <v>#DIV/0!</v>
      </c>
      <c r="AH57" s="169"/>
      <c r="AI57" s="169"/>
      <c r="AK57" s="276"/>
    </row>
    <row r="58" spans="1:37" s="254" customFormat="1" ht="15.75" customHeight="1">
      <c r="A58" s="158">
        <f t="shared" si="20"/>
        <v>48</v>
      </c>
      <c r="B58" s="273"/>
      <c r="C58" s="274"/>
      <c r="D58" s="78"/>
      <c r="E58" s="98"/>
      <c r="F58" s="99" t="e">
        <f t="shared" si="0"/>
        <v>#DIV/0!</v>
      </c>
      <c r="G58" s="100" t="e">
        <f t="shared" si="1"/>
        <v>#DIV/0!</v>
      </c>
      <c r="H58" s="98"/>
      <c r="I58" s="105" t="e">
        <f t="shared" si="2"/>
        <v>#DIV/0!</v>
      </c>
      <c r="J58" s="100" t="e">
        <f t="shared" si="3"/>
        <v>#DIV/0!</v>
      </c>
      <c r="K58" s="98"/>
      <c r="L58" s="99" t="e">
        <f t="shared" si="4"/>
        <v>#DIV/0!</v>
      </c>
      <c r="M58" s="100" t="e">
        <f t="shared" si="5"/>
        <v>#DIV/0!</v>
      </c>
      <c r="N58" s="221" t="e">
        <f t="shared" si="6"/>
        <v>#DIV/0!</v>
      </c>
      <c r="O58" s="275"/>
      <c r="P58" s="222" t="e">
        <f t="shared" si="7"/>
        <v>#DIV/0!</v>
      </c>
      <c r="Q58" s="100" t="e">
        <f t="shared" si="8"/>
        <v>#DIV/0!</v>
      </c>
      <c r="R58" s="223"/>
      <c r="S58" s="224"/>
      <c r="T58" s="102">
        <f t="shared" si="9"/>
        <v>0</v>
      </c>
      <c r="U58" s="225">
        <f t="shared" si="10"/>
        <v>0</v>
      </c>
      <c r="V58" s="234" t="e">
        <f t="shared" si="11"/>
        <v>#DIV/0!</v>
      </c>
      <c r="W58" s="227"/>
      <c r="X58" s="222">
        <f t="shared" si="12"/>
        <v>0</v>
      </c>
      <c r="Y58" s="100">
        <f t="shared" si="13"/>
        <v>0</v>
      </c>
      <c r="Z58" s="228"/>
      <c r="AA58" s="239">
        <f t="shared" si="14"/>
        <v>0</v>
      </c>
      <c r="AB58" s="242"/>
      <c r="AC58" s="231">
        <f t="shared" si="15"/>
        <v>0</v>
      </c>
      <c r="AD58" s="217">
        <f t="shared" si="16"/>
        <v>0</v>
      </c>
      <c r="AE58" s="110">
        <f t="shared" si="17"/>
        <v>0</v>
      </c>
      <c r="AF58" s="232">
        <f t="shared" si="18"/>
        <v>0</v>
      </c>
      <c r="AG58" s="233" t="e">
        <f t="shared" si="19"/>
        <v>#DIV/0!</v>
      </c>
      <c r="AH58" s="169"/>
      <c r="AI58" s="169"/>
      <c r="AK58" s="276"/>
    </row>
    <row r="59" spans="1:37" s="254" customFormat="1" ht="15.75" customHeight="1">
      <c r="A59" s="158">
        <f t="shared" si="20"/>
        <v>49</v>
      </c>
      <c r="B59" s="273"/>
      <c r="C59" s="274"/>
      <c r="D59" s="78"/>
      <c r="E59" s="98"/>
      <c r="F59" s="99" t="e">
        <f t="shared" si="0"/>
        <v>#DIV/0!</v>
      </c>
      <c r="G59" s="100" t="e">
        <f t="shared" si="1"/>
        <v>#DIV/0!</v>
      </c>
      <c r="H59" s="98"/>
      <c r="I59" s="105" t="e">
        <f t="shared" si="2"/>
        <v>#DIV/0!</v>
      </c>
      <c r="J59" s="100" t="e">
        <f t="shared" si="3"/>
        <v>#DIV/0!</v>
      </c>
      <c r="K59" s="98"/>
      <c r="L59" s="99" t="e">
        <f t="shared" si="4"/>
        <v>#DIV/0!</v>
      </c>
      <c r="M59" s="100" t="e">
        <f t="shared" si="5"/>
        <v>#DIV/0!</v>
      </c>
      <c r="N59" s="221" t="e">
        <f t="shared" si="6"/>
        <v>#DIV/0!</v>
      </c>
      <c r="O59" s="275"/>
      <c r="P59" s="222" t="e">
        <f t="shared" si="7"/>
        <v>#DIV/0!</v>
      </c>
      <c r="Q59" s="100" t="e">
        <f t="shared" si="8"/>
        <v>#DIV/0!</v>
      </c>
      <c r="R59" s="223"/>
      <c r="S59" s="224"/>
      <c r="T59" s="102">
        <f t="shared" si="9"/>
        <v>0</v>
      </c>
      <c r="U59" s="225">
        <f t="shared" si="10"/>
        <v>0</v>
      </c>
      <c r="V59" s="234" t="e">
        <f t="shared" si="11"/>
        <v>#DIV/0!</v>
      </c>
      <c r="W59" s="227"/>
      <c r="X59" s="222">
        <f t="shared" si="12"/>
        <v>0</v>
      </c>
      <c r="Y59" s="100">
        <f t="shared" si="13"/>
        <v>0</v>
      </c>
      <c r="Z59" s="228"/>
      <c r="AA59" s="239">
        <f t="shared" si="14"/>
        <v>0</v>
      </c>
      <c r="AB59" s="242"/>
      <c r="AC59" s="231">
        <f t="shared" si="15"/>
        <v>0</v>
      </c>
      <c r="AD59" s="217">
        <f t="shared" si="16"/>
        <v>0</v>
      </c>
      <c r="AE59" s="110">
        <f t="shared" si="17"/>
        <v>0</v>
      </c>
      <c r="AF59" s="232">
        <f t="shared" si="18"/>
        <v>0</v>
      </c>
      <c r="AG59" s="233" t="e">
        <f t="shared" si="19"/>
        <v>#DIV/0!</v>
      </c>
      <c r="AH59" s="169"/>
      <c r="AI59" s="169"/>
      <c r="AK59" s="276"/>
    </row>
    <row r="60" spans="1:37" s="254" customFormat="1" ht="15.75" customHeight="1">
      <c r="A60" s="158">
        <f t="shared" si="20"/>
        <v>50</v>
      </c>
      <c r="B60" s="273"/>
      <c r="C60" s="274"/>
      <c r="D60" s="78"/>
      <c r="E60" s="98"/>
      <c r="F60" s="277" t="e">
        <f t="shared" si="0"/>
        <v>#DIV/0!</v>
      </c>
      <c r="G60" s="278" t="e">
        <f t="shared" si="1"/>
        <v>#DIV/0!</v>
      </c>
      <c r="H60" s="279"/>
      <c r="I60" s="280" t="e">
        <f t="shared" si="2"/>
        <v>#DIV/0!</v>
      </c>
      <c r="J60" s="278" t="e">
        <f t="shared" si="3"/>
        <v>#DIV/0!</v>
      </c>
      <c r="K60" s="279"/>
      <c r="L60" s="277" t="e">
        <f t="shared" si="4"/>
        <v>#DIV/0!</v>
      </c>
      <c r="M60" s="278" t="e">
        <f t="shared" si="5"/>
        <v>#DIV/0!</v>
      </c>
      <c r="N60" s="221" t="e">
        <f t="shared" si="6"/>
        <v>#DIV/0!</v>
      </c>
      <c r="O60" s="281"/>
      <c r="P60" s="282" t="e">
        <f t="shared" si="7"/>
        <v>#DIV/0!</v>
      </c>
      <c r="Q60" s="278" t="e">
        <f t="shared" si="8"/>
        <v>#DIV/0!</v>
      </c>
      <c r="R60" s="283"/>
      <c r="S60" s="284"/>
      <c r="T60" s="285">
        <f t="shared" si="9"/>
        <v>0</v>
      </c>
      <c r="U60" s="286">
        <f t="shared" si="10"/>
        <v>0</v>
      </c>
      <c r="V60" s="287" t="e">
        <f t="shared" si="11"/>
        <v>#DIV/0!</v>
      </c>
      <c r="W60" s="288"/>
      <c r="X60" s="282">
        <f t="shared" si="12"/>
        <v>0</v>
      </c>
      <c r="Y60" s="278">
        <f t="shared" si="13"/>
        <v>0</v>
      </c>
      <c r="Z60" s="289"/>
      <c r="AA60" s="290">
        <f t="shared" si="14"/>
        <v>0</v>
      </c>
      <c r="AB60" s="291"/>
      <c r="AC60" s="292">
        <f t="shared" si="15"/>
        <v>0</v>
      </c>
      <c r="AD60" s="293">
        <f t="shared" si="16"/>
        <v>0</v>
      </c>
      <c r="AE60" s="286">
        <f t="shared" si="17"/>
        <v>0</v>
      </c>
      <c r="AF60" s="294">
        <f t="shared" si="18"/>
        <v>0</v>
      </c>
      <c r="AG60" s="295" t="e">
        <f t="shared" si="19"/>
        <v>#DIV/0!</v>
      </c>
      <c r="AH60" s="169"/>
      <c r="AI60" s="169"/>
      <c r="AK60" s="276"/>
    </row>
    <row r="61" spans="1:37" s="254" customFormat="1" ht="15.75" customHeight="1">
      <c r="A61" s="166"/>
      <c r="B61" s="153"/>
      <c r="C61" s="153"/>
      <c r="D61" s="167"/>
      <c r="E61" s="152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243"/>
      <c r="Y61" s="244"/>
      <c r="Z61" s="244"/>
      <c r="AA61" s="244"/>
      <c r="AB61" s="244"/>
      <c r="AC61" s="244"/>
      <c r="AD61" s="244"/>
      <c r="AE61" s="244"/>
      <c r="AF61" s="244"/>
      <c r="AG61" s="153"/>
      <c r="AH61" s="153"/>
      <c r="AI61" s="169"/>
      <c r="AK61" s="276"/>
    </row>
    <row r="62" spans="1:37" s="254" customFormat="1" ht="25.5" customHeight="1">
      <c r="A62" s="245"/>
      <c r="B62" s="246" t="s">
        <v>74</v>
      </c>
      <c r="C62" s="246"/>
      <c r="D62" s="247"/>
      <c r="E62" s="248"/>
      <c r="F62" s="249" t="s">
        <v>301</v>
      </c>
      <c r="G62" s="250"/>
      <c r="H62" s="250"/>
      <c r="I62" s="249" t="s">
        <v>302</v>
      </c>
      <c r="J62" s="250"/>
      <c r="K62" s="250"/>
      <c r="L62" s="251" t="s">
        <v>303</v>
      </c>
      <c r="M62" s="252"/>
      <c r="N62" s="253" t="s">
        <v>304</v>
      </c>
      <c r="P62" s="249" t="s">
        <v>305</v>
      </c>
      <c r="R62" s="250"/>
      <c r="S62" s="255"/>
      <c r="T62" s="249" t="s">
        <v>306</v>
      </c>
      <c r="V62" s="253" t="s">
        <v>307</v>
      </c>
      <c r="X62" s="256" t="s">
        <v>308</v>
      </c>
      <c r="Z62" s="250"/>
      <c r="AA62" s="249" t="s">
        <v>309</v>
      </c>
      <c r="AC62" s="257" t="s">
        <v>310</v>
      </c>
      <c r="AD62" s="249" t="s">
        <v>306</v>
      </c>
      <c r="AF62" s="252"/>
      <c r="AG62" s="253" t="s">
        <v>311</v>
      </c>
      <c r="AH62" s="296"/>
      <c r="AI62" s="169"/>
      <c r="AK62" s="276"/>
    </row>
    <row r="63" spans="1:37" s="254" customFormat="1" ht="15.75" customHeight="1">
      <c r="A63" s="166"/>
      <c r="B63" s="246"/>
      <c r="C63" s="246"/>
      <c r="D63" s="126"/>
      <c r="E63" s="152"/>
      <c r="F63" s="127" t="e">
        <f>AVERAGE(F11:F60)</f>
        <v>#DIV/0!</v>
      </c>
      <c r="G63" s="128"/>
      <c r="H63" s="128"/>
      <c r="I63" s="127" t="e">
        <f>AVERAGE(I11:I60)</f>
        <v>#DIV/0!</v>
      </c>
      <c r="J63" s="128"/>
      <c r="K63" s="129"/>
      <c r="L63" s="258" t="e">
        <f>AVERAGE(L11:L60)</f>
        <v>#DIV/0!</v>
      </c>
      <c r="M63" s="259"/>
      <c r="N63" s="260" t="e">
        <f>AVERAGE(N11:N60)</f>
        <v>#DIV/0!</v>
      </c>
      <c r="P63" s="127" t="e">
        <f>AVERAGE(P11:P60)</f>
        <v>#DIV/0!</v>
      </c>
      <c r="R63" s="128"/>
      <c r="S63" s="129"/>
      <c r="T63" s="127">
        <f>AVERAGE(T11:T60)</f>
        <v>0</v>
      </c>
      <c r="V63" s="127" t="e">
        <f>AVERAGE(V11:V60)</f>
        <v>#DIV/0!</v>
      </c>
      <c r="X63" s="127">
        <f>AVERAGE(X11:X60)</f>
        <v>0</v>
      </c>
      <c r="Z63" s="128"/>
      <c r="AA63" s="127" t="e">
        <f>AVERAGE(AB11:AB60)</f>
        <v>#DIV/0!</v>
      </c>
      <c r="AC63" s="258">
        <f>AVERAGE(AC11:AC60)</f>
        <v>0</v>
      </c>
      <c r="AD63" s="127">
        <f>AVERAGE(AD11:AD60)</f>
        <v>0</v>
      </c>
      <c r="AF63" s="259"/>
      <c r="AG63" s="260" t="e">
        <f>AVERAGE(AG11:AG60)</f>
        <v>#DIV/0!</v>
      </c>
      <c r="AH63" s="297"/>
      <c r="AI63" s="169"/>
      <c r="AK63" s="276"/>
    </row>
    <row r="64" spans="1:37" s="254" customFormat="1" ht="15.75" customHeight="1">
      <c r="A64" s="166"/>
      <c r="B64" s="246"/>
      <c r="C64" s="246"/>
      <c r="D64" s="131"/>
      <c r="E64" s="152"/>
      <c r="F64" s="132" t="e">
        <f>F63/F10</f>
        <v>#DIV/0!</v>
      </c>
      <c r="G64" s="133"/>
      <c r="H64" s="133"/>
      <c r="I64" s="132" t="e">
        <f>I63/I10</f>
        <v>#DIV/0!</v>
      </c>
      <c r="J64" s="133"/>
      <c r="K64" s="134"/>
      <c r="L64" s="261" t="e">
        <f>L63/F10</f>
        <v>#DIV/0!</v>
      </c>
      <c r="M64" s="262"/>
      <c r="N64" s="263" t="e">
        <f>N63/N10</f>
        <v>#DIV/0!</v>
      </c>
      <c r="P64" s="136" t="e">
        <f>P63/P10</f>
        <v>#DIV/0!</v>
      </c>
      <c r="R64" s="137"/>
      <c r="S64" s="134"/>
      <c r="T64" s="249" t="s">
        <v>306</v>
      </c>
      <c r="V64" s="253" t="s">
        <v>307</v>
      </c>
      <c r="X64" s="132">
        <f>X63/X10</f>
        <v>0</v>
      </c>
      <c r="Z64" s="133"/>
      <c r="AA64" s="132" t="e">
        <f>AA63/AB10</f>
        <v>#DIV/0!</v>
      </c>
      <c r="AC64" s="261">
        <f>AC63/AC10</f>
        <v>0</v>
      </c>
      <c r="AD64" s="132">
        <f>AD63/AD10</f>
        <v>0</v>
      </c>
      <c r="AF64" s="262"/>
      <c r="AG64" s="264" t="e">
        <f>AG63/F10</f>
        <v>#DIV/0!</v>
      </c>
      <c r="AH64" s="298"/>
      <c r="AI64" s="169"/>
      <c r="AK64" s="276"/>
    </row>
    <row r="65" spans="1:37" s="254" customFormat="1" ht="15.75" customHeight="1">
      <c r="A65" s="166"/>
      <c r="B65" s="153"/>
      <c r="C65" s="153"/>
      <c r="D65" s="167"/>
      <c r="E65" s="152"/>
      <c r="F65" s="138"/>
      <c r="G65" s="138"/>
      <c r="H65" s="138"/>
      <c r="I65" s="138"/>
      <c r="J65" s="138"/>
      <c r="K65" s="153"/>
      <c r="L65" s="138"/>
      <c r="M65" s="138"/>
      <c r="N65" s="138"/>
      <c r="O65" s="153"/>
      <c r="P65" s="153"/>
      <c r="Q65" s="153"/>
      <c r="R65" s="153"/>
      <c r="S65" s="153"/>
      <c r="T65" s="153"/>
      <c r="U65" s="138"/>
      <c r="V65" s="153"/>
      <c r="W65" s="138"/>
      <c r="X65" s="171"/>
      <c r="Y65" s="138"/>
      <c r="Z65" s="138"/>
      <c r="AA65" s="138"/>
      <c r="AB65" s="138"/>
      <c r="AC65" s="171"/>
      <c r="AD65" s="138"/>
      <c r="AE65" s="138"/>
      <c r="AF65" s="138"/>
      <c r="AG65" s="153"/>
      <c r="AH65" s="153"/>
      <c r="AI65" s="169"/>
      <c r="AK65" s="276"/>
    </row>
    <row r="66" spans="1:37" s="254" customFormat="1" ht="15.75" customHeight="1">
      <c r="A66" s="166"/>
      <c r="B66" s="197" t="s">
        <v>88</v>
      </c>
      <c r="C66" s="197"/>
      <c r="D66" s="144"/>
      <c r="E66" s="152"/>
      <c r="F66" s="139">
        <f>COUNTIF(F11:F60,"&gt;=40")</f>
        <v>0</v>
      </c>
      <c r="G66" s="138"/>
      <c r="H66" s="138"/>
      <c r="I66" s="139">
        <f>COUNTIF(I11:I60,"&gt;=40")</f>
        <v>0</v>
      </c>
      <c r="J66" s="138"/>
      <c r="K66" s="153"/>
      <c r="L66" s="139">
        <f>COUNTIF(L11:L60,"&gt;=40")</f>
        <v>0</v>
      </c>
      <c r="M66" s="139"/>
      <c r="N66" s="170">
        <f>COUNTIF(N11:N60,"&gt;=40")</f>
        <v>0</v>
      </c>
      <c r="P66" s="139">
        <f>COUNTIF(Q11:Q60,"&gt;=40")</f>
        <v>0</v>
      </c>
      <c r="R66" s="138"/>
      <c r="S66" s="153"/>
      <c r="T66" s="139">
        <f>COUNTIF(T11:T60,"&gt;=40")</f>
        <v>0</v>
      </c>
      <c r="V66" s="139">
        <f>COUNTIF(V11:V60,"&gt;=40")</f>
        <v>0</v>
      </c>
      <c r="X66" s="142">
        <f>COUNTIF(X11:X60,"&gt;=40")</f>
        <v>0</v>
      </c>
      <c r="Z66" s="138"/>
      <c r="AA66" s="139">
        <f>COUNTIF(AA11:AA60,"&gt;=40")</f>
        <v>0</v>
      </c>
      <c r="AC66" s="139">
        <f>COUNTIF(AC11:AC60,"&gt;=40")</f>
        <v>0</v>
      </c>
      <c r="AD66" s="139">
        <f>COUNTIF(AD11:AD60,"&gt;=40")</f>
        <v>0</v>
      </c>
      <c r="AF66" s="139"/>
      <c r="AG66" s="170">
        <f>COUNTIF(AG11:AG60,"&gt;=40")</f>
        <v>0</v>
      </c>
      <c r="AH66" s="153"/>
      <c r="AI66" s="169"/>
      <c r="AK66" s="276"/>
    </row>
    <row r="67" spans="1:37" s="254" customFormat="1" ht="15.75" customHeight="1">
      <c r="A67" s="166"/>
      <c r="B67" s="197" t="s">
        <v>89</v>
      </c>
      <c r="C67" s="197"/>
      <c r="D67" s="144"/>
      <c r="E67" s="152"/>
      <c r="F67" s="139">
        <f>COUNTIF(F11:F60,"&gt;=30")</f>
        <v>0</v>
      </c>
      <c r="G67" s="138"/>
      <c r="H67" s="138"/>
      <c r="I67" s="139">
        <f>COUNTIF(I11:I60,"&gt;=30")</f>
        <v>0</v>
      </c>
      <c r="J67" s="138"/>
      <c r="K67" s="153"/>
      <c r="L67" s="139">
        <f>COUNTIF(L11:L60,"&gt;=30")</f>
        <v>0</v>
      </c>
      <c r="M67" s="139"/>
      <c r="N67" s="170">
        <f>COUNTIF(N11:N60,"&gt;=30")</f>
        <v>0</v>
      </c>
      <c r="P67" s="139">
        <f>COUNTIF(P11:P60,"&gt;=30")</f>
        <v>0</v>
      </c>
      <c r="R67" s="138"/>
      <c r="S67" s="153"/>
      <c r="T67" s="139">
        <f>COUNTIF(T11:T60,"&gt;=30")</f>
        <v>0</v>
      </c>
      <c r="V67" s="139">
        <f>COUNTIF(V11:V60,"&gt;=30")</f>
        <v>0</v>
      </c>
      <c r="X67" s="139">
        <f>COUNTIF(X11:X60,"&gt;=30")</f>
        <v>0</v>
      </c>
      <c r="Z67" s="138"/>
      <c r="AA67" s="139">
        <f>COUNTIF(AA11:AA60,"&gt;=30")</f>
        <v>0</v>
      </c>
      <c r="AC67" s="139">
        <f>COUNTIF(AC11:AC60,"&gt;=30")</f>
        <v>0</v>
      </c>
      <c r="AD67" s="139">
        <f>COUNTIF(AD11:AD60,"&gt;=30")</f>
        <v>0</v>
      </c>
      <c r="AF67" s="139"/>
      <c r="AG67" s="170">
        <f>COUNTIF(AG11:AG60,"&gt;=30")</f>
        <v>0</v>
      </c>
      <c r="AH67" s="153"/>
      <c r="AI67" s="169"/>
      <c r="AK67" s="276"/>
    </row>
    <row r="68" spans="1:37" s="254" customFormat="1" ht="15.75" customHeight="1">
      <c r="A68" s="166"/>
      <c r="B68" s="197" t="s">
        <v>90</v>
      </c>
      <c r="C68" s="197"/>
      <c r="D68" s="144"/>
      <c r="E68" s="153"/>
      <c r="F68" s="145" t="e">
        <f>MAX(F11:F60)</f>
        <v>#DIV/0!</v>
      </c>
      <c r="G68" s="146"/>
      <c r="H68" s="146"/>
      <c r="I68" s="145" t="e">
        <f>MAX(I11:I60)</f>
        <v>#DIV/0!</v>
      </c>
      <c r="J68" s="146"/>
      <c r="K68" s="153"/>
      <c r="L68" s="145" t="e">
        <f>MAX(L11:L60)</f>
        <v>#DIV/0!</v>
      </c>
      <c r="M68" s="145"/>
      <c r="N68" s="172" t="e">
        <f>MAX(N12:N60)</f>
        <v>#DIV/0!</v>
      </c>
      <c r="P68" s="145" t="e">
        <f>MAX(P11:P60)</f>
        <v>#DIV/0!</v>
      </c>
      <c r="R68" s="146"/>
      <c r="S68" s="153"/>
      <c r="T68" s="145">
        <f>MAX(T11:T60)</f>
        <v>0</v>
      </c>
      <c r="V68" s="145" t="e">
        <f>MAX(V11:V60)</f>
        <v>#DIV/0!</v>
      </c>
      <c r="X68" s="145">
        <f>MAX(X11:X60)</f>
        <v>0</v>
      </c>
      <c r="Z68" s="146"/>
      <c r="AA68" s="145">
        <f>MAX(AA11:AA60)</f>
        <v>0</v>
      </c>
      <c r="AC68" s="145">
        <f>MAX(AC11:AC60)</f>
        <v>0</v>
      </c>
      <c r="AD68" s="145">
        <f>MAX(AD11:AD60)</f>
        <v>0</v>
      </c>
      <c r="AF68" s="145"/>
      <c r="AG68" s="172" t="e">
        <f>MAX(AG11:AG60)</f>
        <v>#DIV/0!</v>
      </c>
      <c r="AH68" s="153"/>
      <c r="AI68" s="169"/>
      <c r="AK68" s="276"/>
    </row>
    <row r="69" spans="1:37" s="254" customFormat="1" ht="15.75" customHeight="1">
      <c r="A69" s="166"/>
      <c r="B69" s="197" t="s">
        <v>91</v>
      </c>
      <c r="C69" s="197"/>
      <c r="D69" s="144"/>
      <c r="E69" s="153"/>
      <c r="F69" s="145" t="e">
        <f>MIN(F11:F60)</f>
        <v>#DIV/0!</v>
      </c>
      <c r="G69" s="146"/>
      <c r="H69" s="146"/>
      <c r="I69" s="145" t="e">
        <f>MIN(I11:I60)</f>
        <v>#DIV/0!</v>
      </c>
      <c r="J69" s="146"/>
      <c r="K69" s="153"/>
      <c r="L69" s="145" t="e">
        <f>MIN(L11:L60)</f>
        <v>#DIV/0!</v>
      </c>
      <c r="M69" s="145"/>
      <c r="N69" s="172" t="e">
        <f>MIN(N12:N60)</f>
        <v>#DIV/0!</v>
      </c>
      <c r="P69" s="145" t="e">
        <f>MIN(P11:P60)</f>
        <v>#DIV/0!</v>
      </c>
      <c r="R69" s="146"/>
      <c r="S69" s="153"/>
      <c r="T69" s="145">
        <f>MIN(T11:T60)</f>
        <v>0</v>
      </c>
      <c r="V69" s="145" t="e">
        <f>MIN(V11:V60)</f>
        <v>#DIV/0!</v>
      </c>
      <c r="X69" s="145">
        <f>MIN(X11:X60)</f>
        <v>0</v>
      </c>
      <c r="Z69" s="146"/>
      <c r="AA69" s="145">
        <f>MIN(AA11:AA60)</f>
        <v>0</v>
      </c>
      <c r="AC69" s="145">
        <f>MIN(AC11:AC60)</f>
        <v>0</v>
      </c>
      <c r="AD69" s="145">
        <f>MIN(AD11:AD60)</f>
        <v>0</v>
      </c>
      <c r="AF69" s="145"/>
      <c r="AG69" s="172" t="e">
        <f>MIN(AG11:AG60)</f>
        <v>#DIV/0!</v>
      </c>
      <c r="AH69" s="153"/>
      <c r="AI69" s="169"/>
      <c r="AK69" s="276"/>
    </row>
    <row r="70" spans="1:37" s="254" customFormat="1" ht="15.75" customHeight="1">
      <c r="A70" s="166"/>
      <c r="B70" s="153"/>
      <c r="C70" s="153"/>
      <c r="D70" s="167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Q70" s="138"/>
      <c r="R70" s="138"/>
      <c r="S70" s="153"/>
      <c r="T70" s="153"/>
      <c r="V70" s="153"/>
      <c r="X70" s="153"/>
      <c r="Z70" s="153"/>
      <c r="AA70" s="153"/>
      <c r="AC70" s="153"/>
      <c r="AD70" s="153"/>
      <c r="AF70" s="153"/>
      <c r="AG70" s="153"/>
      <c r="AH70" s="153"/>
      <c r="AI70" s="169"/>
      <c r="AK70" s="276"/>
    </row>
    <row r="71" spans="1:37" s="254" customFormat="1" ht="15.75" customHeight="1">
      <c r="A71" s="166"/>
      <c r="B71" s="148" t="s">
        <v>92</v>
      </c>
      <c r="C71" s="149" t="s">
        <v>93</v>
      </c>
      <c r="D71" s="150">
        <v>1</v>
      </c>
      <c r="E71" s="153"/>
      <c r="F71" s="139">
        <f>COUNTIF(F$11:F$60,"&lt;30")</f>
        <v>0</v>
      </c>
      <c r="G71" s="138"/>
      <c r="H71" s="138"/>
      <c r="I71" s="139">
        <f>COUNTIF(I$11:I$60,"&lt;30")</f>
        <v>0</v>
      </c>
      <c r="J71" s="138"/>
      <c r="K71" s="153"/>
      <c r="L71" s="139">
        <f>COUNTIF(L$11:L$60,"&lt;30")</f>
        <v>0</v>
      </c>
      <c r="M71" s="139"/>
      <c r="N71" s="170">
        <f>COUNTIF(N$12:N$60,"&lt;30")</f>
        <v>0</v>
      </c>
      <c r="P71" s="139">
        <f>COUNTIF(P$11:P$60,"&lt;30")</f>
        <v>0</v>
      </c>
      <c r="R71" s="138"/>
      <c r="S71" s="153"/>
      <c r="T71" s="139">
        <f>COUNTIF(T$11:T$60,"&lt;30")</f>
        <v>50</v>
      </c>
      <c r="V71" s="139">
        <f>COUNTIF(V$11:V$60,"&lt;30")</f>
        <v>0</v>
      </c>
      <c r="X71" s="139">
        <f>COUNTIF(X$11:X$60,"&lt;30")</f>
        <v>50</v>
      </c>
      <c r="Z71" s="138"/>
      <c r="AA71" s="139">
        <f>COUNTIF(AA$11:AA$60,"&lt;30")</f>
        <v>50</v>
      </c>
      <c r="AC71" s="139">
        <f>COUNTIF(AC$11:AC$60,"&lt;30")</f>
        <v>50</v>
      </c>
      <c r="AD71" s="139">
        <f>COUNTIF(AD$11:AD$60,"&lt;30")</f>
        <v>50</v>
      </c>
      <c r="AF71" s="139"/>
      <c r="AG71" s="170">
        <f>COUNTIF(AG$11:AG$60,"&lt;30")</f>
        <v>0</v>
      </c>
      <c r="AH71" s="153"/>
      <c r="AI71" s="169"/>
      <c r="AK71" s="276"/>
    </row>
    <row r="72" spans="1:37" s="254" customFormat="1" ht="15.75" customHeight="1">
      <c r="A72" s="166"/>
      <c r="B72" s="148"/>
      <c r="C72" s="149" t="s">
        <v>94</v>
      </c>
      <c r="D72" s="150">
        <v>2</v>
      </c>
      <c r="E72" s="153"/>
      <c r="F72" s="139">
        <f>_xlfn.COUNTIFS(F$11:F$60,"&gt;=30",F$11:F$60,"&lt;40")</f>
        <v>0</v>
      </c>
      <c r="G72" s="138"/>
      <c r="H72" s="138"/>
      <c r="I72" s="139">
        <f>_xlfn.COUNTIFS(I$11:I$60,"&gt;=30",I$11:I$60,"&lt;40")</f>
        <v>0</v>
      </c>
      <c r="J72" s="138"/>
      <c r="K72" s="153"/>
      <c r="L72" s="139">
        <f>_xlfn.COUNTIFS(L$11:L$60,"&gt;=30",L$11:L$60,"&lt;40")</f>
        <v>0</v>
      </c>
      <c r="M72" s="139"/>
      <c r="N72" s="170">
        <f>_xlfn.COUNTIFS(N$12:N$60,"&gt;=30",N$12:N$60,"&lt;40")</f>
        <v>0</v>
      </c>
      <c r="P72" s="139">
        <f>_xlfn.COUNTIFS(P$11:P$60,"&gt;=30",P$11:P$60,"&lt;40")</f>
        <v>0</v>
      </c>
      <c r="R72" s="138"/>
      <c r="S72" s="153"/>
      <c r="T72" s="139">
        <f>COUNTIF(R$11:T69,"&lt;40")</f>
        <v>55</v>
      </c>
      <c r="V72" s="139">
        <f>_xlfn.COUNTIFS(V$11:V$60,"&gt;=30",V$11:V$60,"&lt;40")</f>
        <v>0</v>
      </c>
      <c r="X72" s="139">
        <f>_xlfn.COUNTIFS(X$11:X$60,"&gt;=30",X$11:X$60,"&lt;40")</f>
        <v>0</v>
      </c>
      <c r="Z72" s="138"/>
      <c r="AA72" s="139">
        <f>_xlfn.COUNTIFS(AA$11:AA$60,"&gt;=30",AA$11:AA$60,"&lt;40")</f>
        <v>0</v>
      </c>
      <c r="AC72" s="139">
        <f>_xlfn.COUNTIFS(AC$11:AC$60,"&gt;=30",AC$11:AC$60,"&lt;40")</f>
        <v>0</v>
      </c>
      <c r="AD72" s="139">
        <f>_xlfn.COUNTIFS(AD$11:AD$60,"&gt;=30",AD$11:AD$60,"&lt;40")</f>
        <v>0</v>
      </c>
      <c r="AF72" s="139"/>
      <c r="AG72" s="170">
        <f>_xlfn.COUNTIFS(AG$11:AG$60,"&gt;=30",AG$11:AG$60,"&lt;40")</f>
        <v>0</v>
      </c>
      <c r="AH72" s="153"/>
      <c r="AI72" s="169"/>
      <c r="AK72" s="276"/>
    </row>
    <row r="73" spans="1:37" s="254" customFormat="1" ht="15.75" customHeight="1">
      <c r="A73" s="166"/>
      <c r="B73" s="148"/>
      <c r="C73" s="149" t="s">
        <v>95</v>
      </c>
      <c r="D73" s="150">
        <v>3</v>
      </c>
      <c r="E73" s="153"/>
      <c r="F73" s="139">
        <f>_xlfn.COUNTIFS(F$11:F$60,"&gt;=40",F$11:F$60,"&lt;50")</f>
        <v>0</v>
      </c>
      <c r="G73" s="138"/>
      <c r="H73" s="138"/>
      <c r="I73" s="139">
        <f>_xlfn.COUNTIFS(I$11:I$60,"&gt;=40",I$11:I$60,"&lt;50")</f>
        <v>0</v>
      </c>
      <c r="J73" s="138"/>
      <c r="K73" s="153"/>
      <c r="L73" s="139">
        <f>_xlfn.COUNTIFS(L$11:L$60,"&gt;=40",L$11:L$60,"&lt;50")</f>
        <v>0</v>
      </c>
      <c r="M73" s="139"/>
      <c r="N73" s="170">
        <f>_xlfn.COUNTIFS(N$12:N$60,"&gt;=40",N$12:N$60,"&lt;50")</f>
        <v>0</v>
      </c>
      <c r="P73" s="139">
        <f>_xlfn.COUNTIFS(P$11:P$60,"&gt;=40",P$11:P$60,"&lt;50")</f>
        <v>0</v>
      </c>
      <c r="R73" s="138"/>
      <c r="S73" s="153"/>
      <c r="T73" s="139">
        <f>COUNTIF(T$11:T$60,"&lt;50")</f>
        <v>50</v>
      </c>
      <c r="V73" s="139">
        <f>_xlfn.COUNTIFS(V$11:V$60,"&gt;=40",V$11:V$60,"&lt;50")</f>
        <v>0</v>
      </c>
      <c r="X73" s="139">
        <f>_xlfn.COUNTIFS(X$11:X$60,"&gt;=40",X$11:X$60,"&lt;50")</f>
        <v>0</v>
      </c>
      <c r="Z73" s="138"/>
      <c r="AA73" s="139">
        <f>_xlfn.COUNTIFS(AA$11:AA$60,"&gt;=40",AA$11:AA$60,"&lt;50")</f>
        <v>0</v>
      </c>
      <c r="AC73" s="139">
        <f>_xlfn.COUNTIFS(AC$11:AC$60,"&gt;=40",AC$11:AC$60,"&lt;50")</f>
        <v>0</v>
      </c>
      <c r="AD73" s="139">
        <f>_xlfn.COUNTIFS(AD$11:AD$60,"&gt;=40",AD$11:AD$60,"&lt;50")</f>
        <v>0</v>
      </c>
      <c r="AF73" s="139"/>
      <c r="AG73" s="170">
        <f>_xlfn.COUNTIFS(AG$11:AG$60,"&gt;=40",AG$11:AG$60,"&lt;50")</f>
        <v>0</v>
      </c>
      <c r="AH73" s="153"/>
      <c r="AI73" s="169"/>
      <c r="AK73" s="276"/>
    </row>
    <row r="74" spans="1:37" s="254" customFormat="1" ht="15.75" customHeight="1">
      <c r="A74" s="166"/>
      <c r="B74" s="148"/>
      <c r="C74" s="149" t="s">
        <v>96</v>
      </c>
      <c r="D74" s="150">
        <v>4</v>
      </c>
      <c r="E74" s="153"/>
      <c r="F74" s="139">
        <f>_xlfn.COUNTIFS(F$11:F$60,"&gt;=50",F$11:F$60,"&lt;60")</f>
        <v>0</v>
      </c>
      <c r="G74" s="138"/>
      <c r="H74" s="138"/>
      <c r="I74" s="139">
        <f>_xlfn.COUNTIFS(I$11:I$60,"&gt;=50",I$11:I$60,"&lt;60")</f>
        <v>0</v>
      </c>
      <c r="J74" s="138"/>
      <c r="K74" s="153"/>
      <c r="L74" s="139">
        <f>_xlfn.COUNTIFS(L$11:L$60,"&gt;=50",L$11:L$60,"&lt;60")</f>
        <v>0</v>
      </c>
      <c r="M74" s="139"/>
      <c r="N74" s="170">
        <f>_xlfn.COUNTIFS(N$12:N$60,"&gt;=50",N$12:N$60,"&lt;60")</f>
        <v>0</v>
      </c>
      <c r="P74" s="139">
        <f>_xlfn.COUNTIFS(P$11:P$60,"&gt;=50",P$11:P$60,"&lt;60")</f>
        <v>0</v>
      </c>
      <c r="R74" s="138"/>
      <c r="S74" s="153"/>
      <c r="T74" s="139">
        <f>COUNTIF(T$11:T$60,"&lt;60")</f>
        <v>50</v>
      </c>
      <c r="V74" s="139">
        <f>_xlfn.COUNTIFS(V$11:V$60,"&gt;=50",V$11:V$60,"&lt;60")</f>
        <v>0</v>
      </c>
      <c r="X74" s="139">
        <f>_xlfn.COUNTIFS(X$11:X$60,"&gt;=50",X$11:X$60,"&lt;60")</f>
        <v>0</v>
      </c>
      <c r="Z74" s="138"/>
      <c r="AA74" s="139">
        <f>_xlfn.COUNTIFS(AA$11:AA$60,"&gt;=50",AA$11:AA$60,"&lt;60")</f>
        <v>0</v>
      </c>
      <c r="AC74" s="139">
        <f>_xlfn.COUNTIFS(AC$11:AC$60,"&gt;=50",AC$11:AC$60,"&lt;60")</f>
        <v>0</v>
      </c>
      <c r="AD74" s="139">
        <f>_xlfn.COUNTIFS(AD$11:AD$60,"&gt;=50",AD$11:AD$60,"&lt;60")</f>
        <v>0</v>
      </c>
      <c r="AF74" s="139"/>
      <c r="AG74" s="170">
        <f>_xlfn.COUNTIFS(AG$11:AG$60,"&gt;=50",AG$11:AG$60,"&lt;60")</f>
        <v>0</v>
      </c>
      <c r="AH74" s="153"/>
      <c r="AI74" s="169"/>
      <c r="AK74" s="276"/>
    </row>
    <row r="75" spans="1:37" s="254" customFormat="1" ht="15.75" customHeight="1">
      <c r="A75" s="166"/>
      <c r="B75" s="148"/>
      <c r="C75" s="149" t="s">
        <v>97</v>
      </c>
      <c r="D75" s="150">
        <v>5</v>
      </c>
      <c r="E75" s="153"/>
      <c r="F75" s="139">
        <f>_xlfn.COUNTIFS(F$11:F$60,"&gt;=60",F$11:F$60,"&lt;70")</f>
        <v>0</v>
      </c>
      <c r="G75" s="138"/>
      <c r="H75" s="138"/>
      <c r="I75" s="139">
        <f>_xlfn.COUNTIFS(I$11:I$60,"&gt;=60",I$11:I$60,"&lt;70")</f>
        <v>0</v>
      </c>
      <c r="J75" s="138"/>
      <c r="K75" s="153"/>
      <c r="L75" s="139">
        <f>_xlfn.COUNTIFS(L$11:L$60,"&gt;=60",L$11:L$60,"&lt;70")</f>
        <v>0</v>
      </c>
      <c r="M75" s="139"/>
      <c r="N75" s="170">
        <f>_xlfn.COUNTIFS(N$12:N$60,"&gt;=60",N$12:N$60,"&lt;70")</f>
        <v>0</v>
      </c>
      <c r="P75" s="139">
        <f>_xlfn.COUNTIFS(P$11:P$60,"&gt;=60",P$11:P$60,"&lt;70")</f>
        <v>0</v>
      </c>
      <c r="R75" s="138"/>
      <c r="S75" s="153"/>
      <c r="T75" s="139">
        <f>COUNTIF(T$11:T$60,"&lt;70")</f>
        <v>50</v>
      </c>
      <c r="V75" s="139">
        <f>_xlfn.COUNTIFS(V$11:V$60,"&gt;=60",V$11:V$60,"&lt;70")</f>
        <v>0</v>
      </c>
      <c r="X75" s="139">
        <f>_xlfn.COUNTIFS(X$11:X$60,"&gt;=60",X$11:X$60,"&lt;70")</f>
        <v>0</v>
      </c>
      <c r="Z75" s="138"/>
      <c r="AA75" s="139">
        <f>_xlfn.COUNTIFS(AA$11:AA$60,"&gt;=60",AA$11:AA$60,"&lt;70")</f>
        <v>0</v>
      </c>
      <c r="AC75" s="139">
        <f>_xlfn.COUNTIFS(AC$11:AC$60,"&gt;=60",AC$11:AC$60,"&lt;70")</f>
        <v>0</v>
      </c>
      <c r="AD75" s="139">
        <f>_xlfn.COUNTIFS(AD$11:AD$60,"&gt;=60",AD$11:AD$60,"&lt;70")</f>
        <v>0</v>
      </c>
      <c r="AF75" s="139"/>
      <c r="AG75" s="170">
        <f>_xlfn.COUNTIFS(AG$11:AG$60,"&gt;=60",AG$11:AG$60,"&lt;70")</f>
        <v>0</v>
      </c>
      <c r="AH75" s="153"/>
      <c r="AI75" s="169"/>
      <c r="AK75" s="276"/>
    </row>
    <row r="76" spans="1:37" s="254" customFormat="1" ht="15.75" customHeight="1">
      <c r="A76" s="166"/>
      <c r="B76" s="148"/>
      <c r="C76" s="149" t="s">
        <v>98</v>
      </c>
      <c r="D76" s="150">
        <v>6</v>
      </c>
      <c r="E76" s="153"/>
      <c r="F76" s="139">
        <f>_xlfn.COUNTIFS(F$11:F$60,"&gt;=70",F$11:F$60,"&lt;80")</f>
        <v>0</v>
      </c>
      <c r="G76" s="138"/>
      <c r="H76" s="138"/>
      <c r="I76" s="139">
        <f>_xlfn.COUNTIFS(I$11:I$60,"&gt;=70",I$11:I$60,"&lt;80")</f>
        <v>0</v>
      </c>
      <c r="J76" s="138"/>
      <c r="K76" s="153"/>
      <c r="L76" s="139">
        <f>_xlfn.COUNTIFS(L$11:L$60,"&gt;=70",L$11:L$60,"&lt;80")</f>
        <v>0</v>
      </c>
      <c r="M76" s="139"/>
      <c r="N76" s="170">
        <f>_xlfn.COUNTIFS(N$11:N$60,"&gt;=70",N$11:N$60,"&lt;80")</f>
        <v>0</v>
      </c>
      <c r="P76" s="139">
        <f>_xlfn.COUNTIFS(P$11:P$60,"&gt;=70",P$11:P$60,"&lt;80")</f>
        <v>0</v>
      </c>
      <c r="R76" s="138"/>
      <c r="S76" s="153"/>
      <c r="T76" s="139">
        <f>COUNTIF(T$11:T$60,"&lt;80")</f>
        <v>50</v>
      </c>
      <c r="V76" s="139">
        <f>_xlfn.COUNTIFS(V$11:V$60,"&gt;=70",V$11:V$60,"&lt;80")</f>
        <v>0</v>
      </c>
      <c r="X76" s="139">
        <f>_xlfn.COUNTIFS(X$11:X$60,"&gt;=70",X$11:X$60,"&lt;80")</f>
        <v>0</v>
      </c>
      <c r="Z76" s="138"/>
      <c r="AA76" s="139">
        <f>_xlfn.COUNTIFS(AA$11:AA$60,"&gt;=70",AA$11:AA$60,"&lt;80")</f>
        <v>0</v>
      </c>
      <c r="AC76" s="139">
        <f>_xlfn.COUNTIFS(AC$11:AC$60,"&gt;=70",AC$11:AC$60,"&lt;80")</f>
        <v>0</v>
      </c>
      <c r="AD76" s="139">
        <f>_xlfn.COUNTIFS(AD$11:AD$60,"&gt;=70",AD$11:AD$60,"&lt;80")</f>
        <v>0</v>
      </c>
      <c r="AF76" s="139"/>
      <c r="AG76" s="170">
        <f>_xlfn.COUNTIFS(AG$11:AG$60,"&gt;=70",AG$11:AG$60,"&lt;80")</f>
        <v>0</v>
      </c>
      <c r="AH76" s="153"/>
      <c r="AI76" s="169"/>
      <c r="AK76" s="276"/>
    </row>
    <row r="77" spans="1:37" s="254" customFormat="1" ht="15.75" customHeight="1">
      <c r="A77" s="166"/>
      <c r="B77" s="148"/>
      <c r="C77" s="149" t="s">
        <v>99</v>
      </c>
      <c r="D77" s="150">
        <v>7</v>
      </c>
      <c r="E77" s="153"/>
      <c r="F77" s="139">
        <f>COUNTIF(F$11:F$60,"&gt;=80")</f>
        <v>0</v>
      </c>
      <c r="G77" s="138"/>
      <c r="H77" s="138"/>
      <c r="I77" s="139">
        <f>COUNTIF(I$11:I$60,"&gt;=80")</f>
        <v>0</v>
      </c>
      <c r="J77" s="138"/>
      <c r="K77" s="153"/>
      <c r="L77" s="139">
        <f>COUNTIF(L$11:L$60,"&gt;=80")</f>
        <v>0</v>
      </c>
      <c r="M77" s="139"/>
      <c r="N77" s="170">
        <f>COUNTIF(N$11:N$60,"&gt;=80")</f>
        <v>0</v>
      </c>
      <c r="P77" s="139">
        <f>COUNTIF(P$11:P$60,"&gt;=80")</f>
        <v>0</v>
      </c>
      <c r="R77" s="138"/>
      <c r="S77" s="153"/>
      <c r="T77" s="139">
        <f>COUNTIF(T$11:T$60,"&gt;=80")</f>
        <v>0</v>
      </c>
      <c r="V77" s="139">
        <f>COUNTIF(V$11:V$60,"&gt;=80")</f>
        <v>0</v>
      </c>
      <c r="X77" s="139">
        <f>COUNTIF(X$11:X$60,"&gt;=80")</f>
        <v>0</v>
      </c>
      <c r="Z77" s="138"/>
      <c r="AA77" s="139">
        <f>COUNTIF(AA$11:AA$60,"&gt;=80")</f>
        <v>0</v>
      </c>
      <c r="AC77" s="139">
        <f>COUNTIF(AC$11:AC$60,"&gt;=80")</f>
        <v>0</v>
      </c>
      <c r="AD77" s="139">
        <f>COUNTIF(AD$11:AD$60,"&gt;=80")</f>
        <v>0</v>
      </c>
      <c r="AF77" s="139"/>
      <c r="AG77" s="170">
        <f>COUNTIF(AG$11:AG$60,"&gt;=80")</f>
        <v>0</v>
      </c>
      <c r="AH77" s="153"/>
      <c r="AI77" s="169"/>
      <c r="AK77" s="276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4.5" customHeight="1"/>
    <row r="85" ht="24.75" customHeight="1"/>
    <row r="87" ht="13.5" customHeight="1"/>
  </sheetData>
  <sheetProtection selectLockedCells="1" selectUnlockedCells="1"/>
  <mergeCells count="41">
    <mergeCell ref="A1:AG1"/>
    <mergeCell ref="C3:W3"/>
    <mergeCell ref="AC3:AE3"/>
    <mergeCell ref="A5:A10"/>
    <mergeCell ref="B5:B7"/>
    <mergeCell ref="C5:C7"/>
    <mergeCell ref="E5:N5"/>
    <mergeCell ref="O5:V5"/>
    <mergeCell ref="AG5:AG9"/>
    <mergeCell ref="E6:G7"/>
    <mergeCell ref="H6:J7"/>
    <mergeCell ref="K6:M7"/>
    <mergeCell ref="N6:N9"/>
    <mergeCell ref="O6:Q7"/>
    <mergeCell ref="R6:U6"/>
    <mergeCell ref="V6:V9"/>
    <mergeCell ref="W6:Y7"/>
    <mergeCell ref="Z6:AE6"/>
    <mergeCell ref="AF6:AF9"/>
    <mergeCell ref="T7:U7"/>
    <mergeCell ref="Z7:AA7"/>
    <mergeCell ref="AB7:AC7"/>
    <mergeCell ref="AD7:AE7"/>
    <mergeCell ref="B8:C8"/>
    <mergeCell ref="E8:G8"/>
    <mergeCell ref="H8:J8"/>
    <mergeCell ref="K8:M8"/>
    <mergeCell ref="O8:Q8"/>
    <mergeCell ref="T8:U8"/>
    <mergeCell ref="W8:Y8"/>
    <mergeCell ref="Z8:AA8"/>
    <mergeCell ref="AB8:AC8"/>
    <mergeCell ref="AD8:AE8"/>
    <mergeCell ref="B9:C9"/>
    <mergeCell ref="B10:C10"/>
    <mergeCell ref="B62:C64"/>
    <mergeCell ref="B66:C66"/>
    <mergeCell ref="B67:C67"/>
    <mergeCell ref="B68:C68"/>
    <mergeCell ref="B69:C69"/>
    <mergeCell ref="B71:B77"/>
  </mergeCells>
  <conditionalFormatting sqref="AC64 F64:H64 L64:M64 J64 AF64 R64 P64 Z64 X64">
    <cfRule type="cellIs" priority="1" dxfId="0" operator="lessThan" stopIfTrue="1">
      <formula>0.3</formula>
    </cfRule>
  </conditionalFormatting>
  <conditionalFormatting sqref="I64">
    <cfRule type="cellIs" priority="2" dxfId="1" operator="lessThan" stopIfTrue="1">
      <formula>0.3</formula>
    </cfRule>
  </conditionalFormatting>
  <conditionalFormatting sqref="AA64">
    <cfRule type="cellIs" priority="3" dxfId="0" operator="lessThan" stopIfTrue="1">
      <formula>0.3</formula>
    </cfRule>
  </conditionalFormatting>
  <conditionalFormatting sqref="AD64">
    <cfRule type="cellIs" priority="4" dxfId="1" operator="lessThan" stopIfTrue="1">
      <formula>0.3</formula>
    </cfRule>
  </conditionalFormatting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78"/>
  <sheetViews>
    <sheetView zoomScale="65" zoomScaleNormal="65" workbookViewId="0" topLeftCell="A1">
      <selection activeCell="A35" sqref="A35"/>
    </sheetView>
  </sheetViews>
  <sheetFormatPr defaultColWidth="8.00390625" defaultRowHeight="12.75"/>
  <cols>
    <col min="1" max="1" width="3.8515625" style="13" customWidth="1"/>
    <col min="2" max="2" width="20.421875" style="13" customWidth="1"/>
    <col min="3" max="3" width="21.7109375" style="115" customWidth="1"/>
    <col min="4" max="4" width="2.00390625" style="15" customWidth="1"/>
    <col min="5" max="5" width="7.140625" style="13" customWidth="1"/>
    <col min="6" max="7" width="5.7109375" style="13" customWidth="1"/>
    <col min="8" max="8" width="6.421875" style="13" customWidth="1"/>
    <col min="9" max="10" width="5.8515625" style="13" customWidth="1"/>
    <col min="11" max="11" width="11.28125" style="16" customWidth="1"/>
    <col min="12" max="12" width="6.8515625" style="13" customWidth="1"/>
    <col min="13" max="14" width="5.7109375" style="13" customWidth="1"/>
    <col min="15" max="15" width="6.57421875" style="13" customWidth="1"/>
    <col min="16" max="16" width="6.7109375" style="13" customWidth="1"/>
    <col min="17" max="18" width="6.421875" style="13" customWidth="1"/>
    <col min="19" max="19" width="7.00390625" style="13" customWidth="1"/>
    <col min="20" max="20" width="6.28125" style="13" customWidth="1"/>
    <col min="21" max="22" width="6.140625" style="13" customWidth="1"/>
    <col min="23" max="23" width="7.28125" style="13" customWidth="1"/>
    <col min="24" max="25" width="5.7109375" style="13" customWidth="1"/>
    <col min="26" max="27" width="7.140625" style="13" customWidth="1"/>
    <col min="28" max="28" width="6.28125" style="13" customWidth="1"/>
    <col min="29" max="29" width="7.140625" style="13" customWidth="1"/>
    <col min="30" max="30" width="6.00390625" style="13" customWidth="1"/>
    <col min="31" max="31" width="6.57421875" style="13" customWidth="1"/>
    <col min="32" max="32" width="6.7109375" style="13" customWidth="1"/>
    <col min="33" max="34" width="6.421875" style="13" customWidth="1"/>
    <col min="35" max="36" width="3.00390625" style="13" customWidth="1"/>
    <col min="37" max="41" width="5.7109375" style="13" customWidth="1"/>
    <col min="42" max="16384" width="9.140625" style="13" customWidth="1"/>
  </cols>
  <sheetData>
    <row r="1" spans="1:34" ht="6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0" ht="23.25">
      <c r="A3" s="3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  <c r="L3" s="8" t="s">
        <v>3</v>
      </c>
      <c r="M3" s="9"/>
      <c r="N3" s="10"/>
      <c r="O3" s="11"/>
      <c r="P3" s="12"/>
      <c r="Q3" s="9"/>
      <c r="R3" s="9"/>
      <c r="T3" s="14"/>
      <c r="U3" s="14"/>
      <c r="V3" s="14"/>
      <c r="W3" s="9"/>
      <c r="X3" s="9"/>
      <c r="Y3" s="9"/>
      <c r="Z3" s="8"/>
      <c r="AA3" s="8"/>
      <c r="AB3" s="8"/>
      <c r="AC3" s="8"/>
      <c r="AD3" s="15"/>
      <c r="AE3" s="9"/>
      <c r="AF3" s="9"/>
      <c r="AG3" s="9"/>
      <c r="AH3" s="9"/>
      <c r="AI3" s="8"/>
      <c r="AJ3" s="8"/>
      <c r="AK3" s="3"/>
      <c r="AM3" s="3"/>
      <c r="AN3" s="3"/>
    </row>
    <row r="4" ht="12.75">
      <c r="C4" s="15"/>
    </row>
    <row r="5" spans="1:34" s="266" customFormat="1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s="266" customFormat="1" ht="21.7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25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6" s="268" customFormat="1" ht="63.75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25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  <c r="AI7" s="267"/>
      <c r="AJ7" s="267"/>
    </row>
    <row r="8" spans="1:36" s="268" customFormat="1" ht="15.75" customHeight="1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25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43"/>
      <c r="X8" s="44"/>
      <c r="Y8" s="45"/>
      <c r="Z8" s="30"/>
      <c r="AA8" s="46"/>
      <c r="AB8" s="46"/>
      <c r="AC8" s="46"/>
      <c r="AD8" s="31"/>
      <c r="AE8" s="24"/>
      <c r="AF8" s="24"/>
      <c r="AG8" s="42"/>
      <c r="AH8" s="32"/>
      <c r="AI8" s="267"/>
      <c r="AJ8" s="267"/>
    </row>
    <row r="9" spans="1:36" s="268" customFormat="1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25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  <c r="AI9" s="267"/>
      <c r="AJ9" s="267"/>
    </row>
    <row r="10" spans="1:34" s="269" customFormat="1" ht="15.75">
      <c r="A10" s="17"/>
      <c r="B10" s="58" t="s">
        <v>29</v>
      </c>
      <c r="C10" s="58"/>
      <c r="D10" s="59"/>
      <c r="E10" s="60"/>
      <c r="F10" s="61">
        <v>100</v>
      </c>
      <c r="G10" s="62">
        <v>10</v>
      </c>
      <c r="H10" s="63"/>
      <c r="I10" s="64">
        <v>100</v>
      </c>
      <c r="J10" s="65">
        <v>15</v>
      </c>
      <c r="K10" s="299">
        <v>100</v>
      </c>
      <c r="L10" s="60"/>
      <c r="M10" s="61">
        <v>100</v>
      </c>
      <c r="N10" s="62">
        <v>10</v>
      </c>
      <c r="O10" s="60"/>
      <c r="P10" s="67"/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75</v>
      </c>
      <c r="AF10" s="67">
        <v>75</v>
      </c>
      <c r="AG10" s="74">
        <v>100</v>
      </c>
      <c r="AH10" s="75">
        <v>100</v>
      </c>
    </row>
    <row r="11" spans="1:36" s="301" customFormat="1" ht="15.75">
      <c r="A11" s="76">
        <v>1</v>
      </c>
      <c r="B11" s="270"/>
      <c r="C11" s="271"/>
      <c r="D11" s="78"/>
      <c r="E11" s="79"/>
      <c r="F11" s="80" t="e">
        <f aca="true" t="shared" si="0" ref="F11:F60">(E11/$E$10*100)</f>
        <v>#DIV/0!</v>
      </c>
      <c r="G11" s="81" t="e">
        <f aca="true" t="shared" si="1" ref="G11:G60">(E11/$E$10*10)</f>
        <v>#DIV/0!</v>
      </c>
      <c r="H11" s="79"/>
      <c r="I11" s="80" t="e">
        <f aca="true" t="shared" si="2" ref="I11:I60">(H11/$H$10*100)</f>
        <v>#DIV/0!</v>
      </c>
      <c r="J11" s="81" t="e">
        <f aca="true" t="shared" si="3" ref="J11:J60">(H11/$H$10*15)</f>
        <v>#DIV/0!</v>
      </c>
      <c r="K11" s="300" t="e">
        <f>F11*0.25+I11*0.75</f>
        <v>#DIV/0!</v>
      </c>
      <c r="L11" s="86"/>
      <c r="M11" s="84" t="e">
        <f aca="true" t="shared" si="4" ref="M11:M60">(L11/$L$10*100)</f>
        <v>#DIV/0!</v>
      </c>
      <c r="N11" s="85" t="e">
        <f aca="true" t="shared" si="5" ref="N11:N60">(L11/$L$10*10)</f>
        <v>#DIV/0!</v>
      </c>
      <c r="O11" s="86"/>
      <c r="P11" s="87"/>
      <c r="Q11" s="88" t="e">
        <f aca="true" t="shared" si="6" ref="Q11:Q60">((O11+P11)/($O$10+$P$10)*100)</f>
        <v>#DIV/0!</v>
      </c>
      <c r="R11" s="89" t="e">
        <f aca="true" t="shared" si="7" ref="R11:R60">(O11+P11)/($O$10+$P$10)*30</f>
        <v>#DIV/0!</v>
      </c>
      <c r="S11" s="90" t="e">
        <f aca="true" t="shared" si="8" ref="S11:S60">ROUND((Q11*0.75+M11*0.25),2)</f>
        <v>#DIV/0!</v>
      </c>
      <c r="T11" s="86"/>
      <c r="U11" s="91" t="e">
        <f aca="true" t="shared" si="9" ref="U11:U60">(T11/$T$10*100)</f>
        <v>#DIV/0!</v>
      </c>
      <c r="V11" s="85" t="e">
        <f aca="true" t="shared" si="10" ref="V11:V60">(T11/$T$10*15)</f>
        <v>#DIV/0!</v>
      </c>
      <c r="W11" s="86"/>
      <c r="X11" s="92" t="e">
        <f aca="true" t="shared" si="11" ref="X11:X60">(W11/$W$10*100)</f>
        <v>#DIV/0!</v>
      </c>
      <c r="Y11" s="85" t="e">
        <f aca="true" t="shared" si="12" ref="Y11:Y60">(W11/$W$10*10)</f>
        <v>#DIV/0!</v>
      </c>
      <c r="Z11" s="90" t="e">
        <f aca="true" t="shared" si="13" ref="Z11:Z60">ROUND((U11*0.75+X11*0.25),2)</f>
        <v>#DIV/0!</v>
      </c>
      <c r="AA11" s="86"/>
      <c r="AB11" s="92">
        <f aca="true" t="shared" si="14" ref="AB11:AB60">(AA11/$AA$10*100)</f>
        <v>0</v>
      </c>
      <c r="AC11" s="93">
        <f aca="true" t="shared" si="15" ref="AC11:AC60">(AA11/$AA$10*10)</f>
        <v>0</v>
      </c>
      <c r="AD11" s="94" t="e">
        <f aca="true" t="shared" si="16" ref="AD11:AD60">G11+J11+N11+R11+V11+Y11+AC11</f>
        <v>#DIV/0!</v>
      </c>
      <c r="AE11" s="95"/>
      <c r="AF11" s="87"/>
      <c r="AG11" s="96">
        <f aca="true" t="shared" si="17" ref="AG11:AG60">ROUND((AE11+AF11)/($AE$10+$AF$10)*100,2)</f>
        <v>0</v>
      </c>
      <c r="AH11" s="97" t="e">
        <f aca="true" t="shared" si="18" ref="AH11:AH60">ROUND(AD11*0.25+AG11*0.75,2)</f>
        <v>#DIV/0!</v>
      </c>
      <c r="AI11" s="121"/>
      <c r="AJ11" s="121"/>
    </row>
    <row r="12" spans="1:38" s="301" customFormat="1" ht="15.75">
      <c r="A12" s="76">
        <f aca="true" t="shared" si="19" ref="A12:A60">A11+1</f>
        <v>2</v>
      </c>
      <c r="B12" s="273"/>
      <c r="C12" s="274"/>
      <c r="D12" s="78"/>
      <c r="E12" s="98"/>
      <c r="F12" s="99" t="e">
        <f t="shared" si="0"/>
        <v>#DIV/0!</v>
      </c>
      <c r="G12" s="100" t="e">
        <f t="shared" si="1"/>
        <v>#DIV/0!</v>
      </c>
      <c r="H12" s="98"/>
      <c r="I12" s="99" t="e">
        <f t="shared" si="2"/>
        <v>#DIV/0!</v>
      </c>
      <c r="J12" s="100" t="e">
        <f t="shared" si="3"/>
        <v>#DIV/0!</v>
      </c>
      <c r="K12" s="302" t="e">
        <f aca="true" t="shared" si="20" ref="K12:K60">ROUND(F12*0.25+I12*0.75,2)</f>
        <v>#DIV/0!</v>
      </c>
      <c r="L12" s="98"/>
      <c r="M12" s="99" t="e">
        <f t="shared" si="4"/>
        <v>#DIV/0!</v>
      </c>
      <c r="N12" s="100" t="e">
        <f t="shared" si="5"/>
        <v>#DIV/0!</v>
      </c>
      <c r="O12" s="98"/>
      <c r="P12" s="101"/>
      <c r="Q12" s="102" t="e">
        <f t="shared" si="6"/>
        <v>#DIV/0!</v>
      </c>
      <c r="R12" s="103" t="e">
        <f t="shared" si="7"/>
        <v>#DIV/0!</v>
      </c>
      <c r="S12" s="106" t="e">
        <f t="shared" si="8"/>
        <v>#DIV/0!</v>
      </c>
      <c r="T12" s="98"/>
      <c r="U12" s="104" t="e">
        <f t="shared" si="9"/>
        <v>#DIV/0!</v>
      </c>
      <c r="V12" s="100" t="e">
        <f t="shared" si="10"/>
        <v>#DIV/0!</v>
      </c>
      <c r="W12" s="98"/>
      <c r="X12" s="105" t="e">
        <f t="shared" si="11"/>
        <v>#DIV/0!</v>
      </c>
      <c r="Y12" s="100" t="e">
        <f t="shared" si="12"/>
        <v>#DIV/0!</v>
      </c>
      <c r="Z12" s="106" t="e">
        <f t="shared" si="13"/>
        <v>#DIV/0!</v>
      </c>
      <c r="AA12" s="98"/>
      <c r="AB12" s="105">
        <f t="shared" si="14"/>
        <v>0</v>
      </c>
      <c r="AC12" s="107">
        <f t="shared" si="15"/>
        <v>0</v>
      </c>
      <c r="AD12" s="108" t="e">
        <f t="shared" si="16"/>
        <v>#DIV/0!</v>
      </c>
      <c r="AE12" s="109"/>
      <c r="AF12" s="101"/>
      <c r="AG12" s="110">
        <f t="shared" si="17"/>
        <v>0</v>
      </c>
      <c r="AH12" s="111" t="e">
        <f t="shared" si="18"/>
        <v>#DIV/0!</v>
      </c>
      <c r="AI12" s="121"/>
      <c r="AJ12" s="121"/>
      <c r="AL12" s="303"/>
    </row>
    <row r="13" spans="1:38" s="301" customFormat="1" ht="15.75">
      <c r="A13" s="76">
        <f t="shared" si="19"/>
        <v>3</v>
      </c>
      <c r="B13" s="273"/>
      <c r="C13" s="274"/>
      <c r="D13" s="78"/>
      <c r="E13" s="98"/>
      <c r="F13" s="99" t="e">
        <f t="shared" si="0"/>
        <v>#DIV/0!</v>
      </c>
      <c r="G13" s="100" t="e">
        <f t="shared" si="1"/>
        <v>#DIV/0!</v>
      </c>
      <c r="H13" s="98"/>
      <c r="I13" s="99" t="e">
        <f t="shared" si="2"/>
        <v>#DIV/0!</v>
      </c>
      <c r="J13" s="100" t="e">
        <f t="shared" si="3"/>
        <v>#DIV/0!</v>
      </c>
      <c r="K13" s="302" t="e">
        <f t="shared" si="20"/>
        <v>#DIV/0!</v>
      </c>
      <c r="L13" s="98"/>
      <c r="M13" s="99" t="e">
        <f t="shared" si="4"/>
        <v>#DIV/0!</v>
      </c>
      <c r="N13" s="100" t="e">
        <f t="shared" si="5"/>
        <v>#DIV/0!</v>
      </c>
      <c r="O13" s="98"/>
      <c r="P13" s="101"/>
      <c r="Q13" s="102" t="e">
        <f t="shared" si="6"/>
        <v>#DIV/0!</v>
      </c>
      <c r="R13" s="103" t="e">
        <f t="shared" si="7"/>
        <v>#DIV/0!</v>
      </c>
      <c r="S13" s="106" t="e">
        <f t="shared" si="8"/>
        <v>#DIV/0!</v>
      </c>
      <c r="T13" s="98"/>
      <c r="U13" s="104" t="e">
        <f t="shared" si="9"/>
        <v>#DIV/0!</v>
      </c>
      <c r="V13" s="100" t="e">
        <f t="shared" si="10"/>
        <v>#DIV/0!</v>
      </c>
      <c r="W13" s="98"/>
      <c r="X13" s="105" t="e">
        <f t="shared" si="11"/>
        <v>#DIV/0!</v>
      </c>
      <c r="Y13" s="100" t="e">
        <f t="shared" si="12"/>
        <v>#DIV/0!</v>
      </c>
      <c r="Z13" s="106" t="e">
        <f t="shared" si="13"/>
        <v>#DIV/0!</v>
      </c>
      <c r="AA13" s="98"/>
      <c r="AB13" s="105">
        <f t="shared" si="14"/>
        <v>0</v>
      </c>
      <c r="AC13" s="107">
        <f t="shared" si="15"/>
        <v>0</v>
      </c>
      <c r="AD13" s="108" t="e">
        <f t="shared" si="16"/>
        <v>#DIV/0!</v>
      </c>
      <c r="AE13" s="109"/>
      <c r="AF13" s="101"/>
      <c r="AG13" s="110">
        <f t="shared" si="17"/>
        <v>0</v>
      </c>
      <c r="AH13" s="111" t="e">
        <f t="shared" si="18"/>
        <v>#DIV/0!</v>
      </c>
      <c r="AI13" s="121"/>
      <c r="AJ13" s="121"/>
      <c r="AL13" s="303"/>
    </row>
    <row r="14" spans="1:38" s="301" customFormat="1" ht="15.75">
      <c r="A14" s="76">
        <f t="shared" si="19"/>
        <v>4</v>
      </c>
      <c r="B14" s="273"/>
      <c r="C14" s="274"/>
      <c r="D14" s="78"/>
      <c r="E14" s="98"/>
      <c r="F14" s="99" t="e">
        <f t="shared" si="0"/>
        <v>#DIV/0!</v>
      </c>
      <c r="G14" s="100" t="e">
        <f t="shared" si="1"/>
        <v>#DIV/0!</v>
      </c>
      <c r="H14" s="98"/>
      <c r="I14" s="99" t="e">
        <f t="shared" si="2"/>
        <v>#DIV/0!</v>
      </c>
      <c r="J14" s="100" t="e">
        <f t="shared" si="3"/>
        <v>#DIV/0!</v>
      </c>
      <c r="K14" s="302" t="e">
        <f t="shared" si="20"/>
        <v>#DIV/0!</v>
      </c>
      <c r="L14" s="98"/>
      <c r="M14" s="99" t="e">
        <f t="shared" si="4"/>
        <v>#DIV/0!</v>
      </c>
      <c r="N14" s="100" t="e">
        <f t="shared" si="5"/>
        <v>#DIV/0!</v>
      </c>
      <c r="O14" s="98"/>
      <c r="P14" s="101"/>
      <c r="Q14" s="102" t="e">
        <f t="shared" si="6"/>
        <v>#DIV/0!</v>
      </c>
      <c r="R14" s="103" t="e">
        <f t="shared" si="7"/>
        <v>#DIV/0!</v>
      </c>
      <c r="S14" s="106" t="e">
        <f t="shared" si="8"/>
        <v>#DIV/0!</v>
      </c>
      <c r="T14" s="98"/>
      <c r="U14" s="104" t="e">
        <f t="shared" si="9"/>
        <v>#DIV/0!</v>
      </c>
      <c r="V14" s="100" t="e">
        <f t="shared" si="10"/>
        <v>#DIV/0!</v>
      </c>
      <c r="W14" s="98"/>
      <c r="X14" s="105" t="e">
        <f t="shared" si="11"/>
        <v>#DIV/0!</v>
      </c>
      <c r="Y14" s="100" t="e">
        <f t="shared" si="12"/>
        <v>#DIV/0!</v>
      </c>
      <c r="Z14" s="106" t="e">
        <f t="shared" si="13"/>
        <v>#DIV/0!</v>
      </c>
      <c r="AA14" s="98"/>
      <c r="AB14" s="105">
        <f t="shared" si="14"/>
        <v>0</v>
      </c>
      <c r="AC14" s="107">
        <f t="shared" si="15"/>
        <v>0</v>
      </c>
      <c r="AD14" s="108" t="e">
        <f t="shared" si="16"/>
        <v>#DIV/0!</v>
      </c>
      <c r="AE14" s="98"/>
      <c r="AF14" s="101"/>
      <c r="AG14" s="110">
        <f t="shared" si="17"/>
        <v>0</v>
      </c>
      <c r="AH14" s="111" t="e">
        <f t="shared" si="18"/>
        <v>#DIV/0!</v>
      </c>
      <c r="AI14" s="121"/>
      <c r="AJ14" s="121"/>
      <c r="AL14" s="303"/>
    </row>
    <row r="15" spans="1:38" s="301" customFormat="1" ht="15.75">
      <c r="A15" s="76">
        <f t="shared" si="19"/>
        <v>5</v>
      </c>
      <c r="B15" s="273"/>
      <c r="C15" s="274"/>
      <c r="D15" s="78"/>
      <c r="E15" s="98"/>
      <c r="F15" s="99" t="e">
        <f t="shared" si="0"/>
        <v>#DIV/0!</v>
      </c>
      <c r="G15" s="100" t="e">
        <f t="shared" si="1"/>
        <v>#DIV/0!</v>
      </c>
      <c r="H15" s="98"/>
      <c r="I15" s="99" t="e">
        <f t="shared" si="2"/>
        <v>#DIV/0!</v>
      </c>
      <c r="J15" s="100" t="e">
        <f t="shared" si="3"/>
        <v>#DIV/0!</v>
      </c>
      <c r="K15" s="302" t="e">
        <f t="shared" si="20"/>
        <v>#DIV/0!</v>
      </c>
      <c r="L15" s="98"/>
      <c r="M15" s="99" t="e">
        <f t="shared" si="4"/>
        <v>#DIV/0!</v>
      </c>
      <c r="N15" s="100" t="e">
        <f t="shared" si="5"/>
        <v>#DIV/0!</v>
      </c>
      <c r="O15" s="98"/>
      <c r="P15" s="101"/>
      <c r="Q15" s="102" t="e">
        <f t="shared" si="6"/>
        <v>#DIV/0!</v>
      </c>
      <c r="R15" s="103" t="e">
        <f t="shared" si="7"/>
        <v>#DIV/0!</v>
      </c>
      <c r="S15" s="106" t="e">
        <f t="shared" si="8"/>
        <v>#DIV/0!</v>
      </c>
      <c r="T15" s="98"/>
      <c r="U15" s="104" t="e">
        <f t="shared" si="9"/>
        <v>#DIV/0!</v>
      </c>
      <c r="V15" s="100" t="e">
        <f t="shared" si="10"/>
        <v>#DIV/0!</v>
      </c>
      <c r="W15" s="98"/>
      <c r="X15" s="105" t="e">
        <f t="shared" si="11"/>
        <v>#DIV/0!</v>
      </c>
      <c r="Y15" s="100" t="e">
        <f t="shared" si="12"/>
        <v>#DIV/0!</v>
      </c>
      <c r="Z15" s="106" t="e">
        <f t="shared" si="13"/>
        <v>#DIV/0!</v>
      </c>
      <c r="AA15" s="98"/>
      <c r="AB15" s="105">
        <f t="shared" si="14"/>
        <v>0</v>
      </c>
      <c r="AC15" s="107">
        <f t="shared" si="15"/>
        <v>0</v>
      </c>
      <c r="AD15" s="108" t="e">
        <f t="shared" si="16"/>
        <v>#DIV/0!</v>
      </c>
      <c r="AE15" s="98"/>
      <c r="AF15" s="101"/>
      <c r="AG15" s="110">
        <f t="shared" si="17"/>
        <v>0</v>
      </c>
      <c r="AH15" s="111" t="e">
        <f t="shared" si="18"/>
        <v>#DIV/0!</v>
      </c>
      <c r="AI15" s="121"/>
      <c r="AJ15" s="121"/>
      <c r="AL15" s="303"/>
    </row>
    <row r="16" spans="1:38" s="301" customFormat="1" ht="15.75">
      <c r="A16" s="76">
        <f t="shared" si="19"/>
        <v>6</v>
      </c>
      <c r="B16" s="273"/>
      <c r="C16" s="274"/>
      <c r="D16" s="78"/>
      <c r="E16" s="98"/>
      <c r="F16" s="99" t="e">
        <f t="shared" si="0"/>
        <v>#DIV/0!</v>
      </c>
      <c r="G16" s="100" t="e">
        <f t="shared" si="1"/>
        <v>#DIV/0!</v>
      </c>
      <c r="H16" s="98"/>
      <c r="I16" s="99" t="e">
        <f t="shared" si="2"/>
        <v>#DIV/0!</v>
      </c>
      <c r="J16" s="100" t="e">
        <f t="shared" si="3"/>
        <v>#DIV/0!</v>
      </c>
      <c r="K16" s="302" t="e">
        <f t="shared" si="20"/>
        <v>#DIV/0!</v>
      </c>
      <c r="L16" s="98"/>
      <c r="M16" s="99" t="e">
        <f t="shared" si="4"/>
        <v>#DIV/0!</v>
      </c>
      <c r="N16" s="100" t="e">
        <f t="shared" si="5"/>
        <v>#DIV/0!</v>
      </c>
      <c r="O16" s="98"/>
      <c r="P16" s="101"/>
      <c r="Q16" s="102" t="e">
        <f t="shared" si="6"/>
        <v>#DIV/0!</v>
      </c>
      <c r="R16" s="103" t="e">
        <f t="shared" si="7"/>
        <v>#DIV/0!</v>
      </c>
      <c r="S16" s="106" t="e">
        <f t="shared" si="8"/>
        <v>#DIV/0!</v>
      </c>
      <c r="T16" s="98"/>
      <c r="U16" s="104" t="e">
        <f t="shared" si="9"/>
        <v>#DIV/0!</v>
      </c>
      <c r="V16" s="100" t="e">
        <f t="shared" si="10"/>
        <v>#DIV/0!</v>
      </c>
      <c r="W16" s="98"/>
      <c r="X16" s="105" t="e">
        <f t="shared" si="11"/>
        <v>#DIV/0!</v>
      </c>
      <c r="Y16" s="100" t="e">
        <f t="shared" si="12"/>
        <v>#DIV/0!</v>
      </c>
      <c r="Z16" s="106" t="e">
        <f t="shared" si="13"/>
        <v>#DIV/0!</v>
      </c>
      <c r="AA16" s="98"/>
      <c r="AB16" s="105">
        <f t="shared" si="14"/>
        <v>0</v>
      </c>
      <c r="AC16" s="107">
        <f t="shared" si="15"/>
        <v>0</v>
      </c>
      <c r="AD16" s="108" t="e">
        <f t="shared" si="16"/>
        <v>#DIV/0!</v>
      </c>
      <c r="AE16" s="98"/>
      <c r="AF16" s="101"/>
      <c r="AG16" s="110">
        <f t="shared" si="17"/>
        <v>0</v>
      </c>
      <c r="AH16" s="111" t="e">
        <f t="shared" si="18"/>
        <v>#DIV/0!</v>
      </c>
      <c r="AI16" s="121"/>
      <c r="AJ16" s="121"/>
      <c r="AL16" s="303"/>
    </row>
    <row r="17" spans="1:38" s="301" customFormat="1" ht="15.75">
      <c r="A17" s="76">
        <f t="shared" si="19"/>
        <v>7</v>
      </c>
      <c r="B17" s="273"/>
      <c r="C17" s="274"/>
      <c r="D17" s="78"/>
      <c r="E17" s="98"/>
      <c r="F17" s="99" t="e">
        <f t="shared" si="0"/>
        <v>#DIV/0!</v>
      </c>
      <c r="G17" s="100" t="e">
        <f t="shared" si="1"/>
        <v>#DIV/0!</v>
      </c>
      <c r="H17" s="98"/>
      <c r="I17" s="99" t="e">
        <f t="shared" si="2"/>
        <v>#DIV/0!</v>
      </c>
      <c r="J17" s="100" t="e">
        <f t="shared" si="3"/>
        <v>#DIV/0!</v>
      </c>
      <c r="K17" s="302" t="e">
        <f t="shared" si="20"/>
        <v>#DIV/0!</v>
      </c>
      <c r="L17" s="98"/>
      <c r="M17" s="99" t="e">
        <f t="shared" si="4"/>
        <v>#DIV/0!</v>
      </c>
      <c r="N17" s="100" t="e">
        <f t="shared" si="5"/>
        <v>#DIV/0!</v>
      </c>
      <c r="O17" s="98"/>
      <c r="P17" s="101"/>
      <c r="Q17" s="102" t="e">
        <f t="shared" si="6"/>
        <v>#DIV/0!</v>
      </c>
      <c r="R17" s="103" t="e">
        <f t="shared" si="7"/>
        <v>#DIV/0!</v>
      </c>
      <c r="S17" s="106" t="e">
        <f t="shared" si="8"/>
        <v>#DIV/0!</v>
      </c>
      <c r="T17" s="98"/>
      <c r="U17" s="104" t="e">
        <f t="shared" si="9"/>
        <v>#DIV/0!</v>
      </c>
      <c r="V17" s="100" t="e">
        <f t="shared" si="10"/>
        <v>#DIV/0!</v>
      </c>
      <c r="W17" s="98"/>
      <c r="X17" s="105" t="e">
        <f t="shared" si="11"/>
        <v>#DIV/0!</v>
      </c>
      <c r="Y17" s="100" t="e">
        <f t="shared" si="12"/>
        <v>#DIV/0!</v>
      </c>
      <c r="Z17" s="106" t="e">
        <f t="shared" si="13"/>
        <v>#DIV/0!</v>
      </c>
      <c r="AA17" s="98"/>
      <c r="AB17" s="105">
        <f t="shared" si="14"/>
        <v>0</v>
      </c>
      <c r="AC17" s="107">
        <f t="shared" si="15"/>
        <v>0</v>
      </c>
      <c r="AD17" s="108" t="e">
        <f t="shared" si="16"/>
        <v>#DIV/0!</v>
      </c>
      <c r="AE17" s="98"/>
      <c r="AF17" s="101"/>
      <c r="AG17" s="110">
        <f t="shared" si="17"/>
        <v>0</v>
      </c>
      <c r="AH17" s="111" t="e">
        <f t="shared" si="18"/>
        <v>#DIV/0!</v>
      </c>
      <c r="AI17" s="121"/>
      <c r="AJ17" s="121"/>
      <c r="AL17" s="303"/>
    </row>
    <row r="18" spans="1:38" s="301" customFormat="1" ht="15.75">
      <c r="A18" s="76">
        <f t="shared" si="19"/>
        <v>8</v>
      </c>
      <c r="B18" s="273"/>
      <c r="C18" s="274"/>
      <c r="D18" s="78"/>
      <c r="E18" s="98"/>
      <c r="F18" s="99" t="e">
        <f t="shared" si="0"/>
        <v>#DIV/0!</v>
      </c>
      <c r="G18" s="100" t="e">
        <f t="shared" si="1"/>
        <v>#DIV/0!</v>
      </c>
      <c r="H18" s="98"/>
      <c r="I18" s="99" t="e">
        <f t="shared" si="2"/>
        <v>#DIV/0!</v>
      </c>
      <c r="J18" s="100" t="e">
        <f t="shared" si="3"/>
        <v>#DIV/0!</v>
      </c>
      <c r="K18" s="302" t="e">
        <f t="shared" si="20"/>
        <v>#DIV/0!</v>
      </c>
      <c r="L18" s="98"/>
      <c r="M18" s="99" t="e">
        <f t="shared" si="4"/>
        <v>#DIV/0!</v>
      </c>
      <c r="N18" s="100" t="e">
        <f t="shared" si="5"/>
        <v>#DIV/0!</v>
      </c>
      <c r="O18" s="98"/>
      <c r="P18" s="101"/>
      <c r="Q18" s="102" t="e">
        <f t="shared" si="6"/>
        <v>#DIV/0!</v>
      </c>
      <c r="R18" s="103" t="e">
        <f t="shared" si="7"/>
        <v>#DIV/0!</v>
      </c>
      <c r="S18" s="106" t="e">
        <f t="shared" si="8"/>
        <v>#DIV/0!</v>
      </c>
      <c r="T18" s="98"/>
      <c r="U18" s="104" t="e">
        <f t="shared" si="9"/>
        <v>#DIV/0!</v>
      </c>
      <c r="V18" s="100" t="e">
        <f t="shared" si="10"/>
        <v>#DIV/0!</v>
      </c>
      <c r="W18" s="98"/>
      <c r="X18" s="105" t="e">
        <f t="shared" si="11"/>
        <v>#DIV/0!</v>
      </c>
      <c r="Y18" s="100" t="e">
        <f t="shared" si="12"/>
        <v>#DIV/0!</v>
      </c>
      <c r="Z18" s="106" t="e">
        <f t="shared" si="13"/>
        <v>#DIV/0!</v>
      </c>
      <c r="AA18" s="98"/>
      <c r="AB18" s="105">
        <f t="shared" si="14"/>
        <v>0</v>
      </c>
      <c r="AC18" s="107">
        <f t="shared" si="15"/>
        <v>0</v>
      </c>
      <c r="AD18" s="108" t="e">
        <f t="shared" si="16"/>
        <v>#DIV/0!</v>
      </c>
      <c r="AE18" s="98"/>
      <c r="AF18" s="101"/>
      <c r="AG18" s="110">
        <f t="shared" si="17"/>
        <v>0</v>
      </c>
      <c r="AH18" s="111" t="e">
        <f t="shared" si="18"/>
        <v>#DIV/0!</v>
      </c>
      <c r="AI18" s="121"/>
      <c r="AJ18" s="121"/>
      <c r="AL18" s="303"/>
    </row>
    <row r="19" spans="1:38" s="301" customFormat="1" ht="15.75">
      <c r="A19" s="76">
        <f t="shared" si="19"/>
        <v>9</v>
      </c>
      <c r="B19" s="273"/>
      <c r="C19" s="274"/>
      <c r="D19" s="78"/>
      <c r="E19" s="98"/>
      <c r="F19" s="99" t="e">
        <f t="shared" si="0"/>
        <v>#DIV/0!</v>
      </c>
      <c r="G19" s="100" t="e">
        <f t="shared" si="1"/>
        <v>#DIV/0!</v>
      </c>
      <c r="H19" s="98"/>
      <c r="I19" s="99" t="e">
        <f t="shared" si="2"/>
        <v>#DIV/0!</v>
      </c>
      <c r="J19" s="100" t="e">
        <f t="shared" si="3"/>
        <v>#DIV/0!</v>
      </c>
      <c r="K19" s="302" t="e">
        <f t="shared" si="20"/>
        <v>#DIV/0!</v>
      </c>
      <c r="L19" s="98"/>
      <c r="M19" s="99" t="e">
        <f t="shared" si="4"/>
        <v>#DIV/0!</v>
      </c>
      <c r="N19" s="100" t="e">
        <f t="shared" si="5"/>
        <v>#DIV/0!</v>
      </c>
      <c r="O19" s="98"/>
      <c r="P19" s="101"/>
      <c r="Q19" s="102" t="e">
        <f t="shared" si="6"/>
        <v>#DIV/0!</v>
      </c>
      <c r="R19" s="103" t="e">
        <f t="shared" si="7"/>
        <v>#DIV/0!</v>
      </c>
      <c r="S19" s="106" t="e">
        <f t="shared" si="8"/>
        <v>#DIV/0!</v>
      </c>
      <c r="T19" s="98"/>
      <c r="U19" s="104" t="e">
        <f t="shared" si="9"/>
        <v>#DIV/0!</v>
      </c>
      <c r="V19" s="100" t="e">
        <f t="shared" si="10"/>
        <v>#DIV/0!</v>
      </c>
      <c r="W19" s="98"/>
      <c r="X19" s="105" t="e">
        <f t="shared" si="11"/>
        <v>#DIV/0!</v>
      </c>
      <c r="Y19" s="100" t="e">
        <f t="shared" si="12"/>
        <v>#DIV/0!</v>
      </c>
      <c r="Z19" s="106" t="e">
        <f t="shared" si="13"/>
        <v>#DIV/0!</v>
      </c>
      <c r="AA19" s="98"/>
      <c r="AB19" s="105">
        <f t="shared" si="14"/>
        <v>0</v>
      </c>
      <c r="AC19" s="107">
        <f t="shared" si="15"/>
        <v>0</v>
      </c>
      <c r="AD19" s="108" t="e">
        <f t="shared" si="16"/>
        <v>#DIV/0!</v>
      </c>
      <c r="AE19" s="98"/>
      <c r="AF19" s="101"/>
      <c r="AG19" s="110">
        <f t="shared" si="17"/>
        <v>0</v>
      </c>
      <c r="AH19" s="111" t="e">
        <f t="shared" si="18"/>
        <v>#DIV/0!</v>
      </c>
      <c r="AI19" s="121"/>
      <c r="AJ19" s="121"/>
      <c r="AL19" s="303"/>
    </row>
    <row r="20" spans="1:38" s="301" customFormat="1" ht="15.75">
      <c r="A20" s="76">
        <f t="shared" si="19"/>
        <v>10</v>
      </c>
      <c r="B20" s="273"/>
      <c r="C20" s="274"/>
      <c r="D20" s="78"/>
      <c r="E20" s="98"/>
      <c r="F20" s="99" t="e">
        <f t="shared" si="0"/>
        <v>#DIV/0!</v>
      </c>
      <c r="G20" s="100" t="e">
        <f t="shared" si="1"/>
        <v>#DIV/0!</v>
      </c>
      <c r="H20" s="98"/>
      <c r="I20" s="99" t="e">
        <f t="shared" si="2"/>
        <v>#DIV/0!</v>
      </c>
      <c r="J20" s="100" t="e">
        <f t="shared" si="3"/>
        <v>#DIV/0!</v>
      </c>
      <c r="K20" s="302" t="e">
        <f t="shared" si="20"/>
        <v>#DIV/0!</v>
      </c>
      <c r="L20" s="98"/>
      <c r="M20" s="99" t="e">
        <f t="shared" si="4"/>
        <v>#DIV/0!</v>
      </c>
      <c r="N20" s="100" t="e">
        <f t="shared" si="5"/>
        <v>#DIV/0!</v>
      </c>
      <c r="O20" s="98"/>
      <c r="P20" s="101"/>
      <c r="Q20" s="102" t="e">
        <f t="shared" si="6"/>
        <v>#DIV/0!</v>
      </c>
      <c r="R20" s="103" t="e">
        <f t="shared" si="7"/>
        <v>#DIV/0!</v>
      </c>
      <c r="S20" s="106" t="e">
        <f t="shared" si="8"/>
        <v>#DIV/0!</v>
      </c>
      <c r="T20" s="98"/>
      <c r="U20" s="104" t="e">
        <f t="shared" si="9"/>
        <v>#DIV/0!</v>
      </c>
      <c r="V20" s="100" t="e">
        <f t="shared" si="10"/>
        <v>#DIV/0!</v>
      </c>
      <c r="W20" s="98"/>
      <c r="X20" s="105" t="e">
        <f t="shared" si="11"/>
        <v>#DIV/0!</v>
      </c>
      <c r="Y20" s="100" t="e">
        <f t="shared" si="12"/>
        <v>#DIV/0!</v>
      </c>
      <c r="Z20" s="106" t="e">
        <f t="shared" si="13"/>
        <v>#DIV/0!</v>
      </c>
      <c r="AA20" s="98"/>
      <c r="AB20" s="105">
        <f t="shared" si="14"/>
        <v>0</v>
      </c>
      <c r="AC20" s="107">
        <f t="shared" si="15"/>
        <v>0</v>
      </c>
      <c r="AD20" s="108" t="e">
        <f t="shared" si="16"/>
        <v>#DIV/0!</v>
      </c>
      <c r="AE20" s="98"/>
      <c r="AF20" s="101"/>
      <c r="AG20" s="110">
        <f t="shared" si="17"/>
        <v>0</v>
      </c>
      <c r="AH20" s="111" t="e">
        <f t="shared" si="18"/>
        <v>#DIV/0!</v>
      </c>
      <c r="AI20" s="121"/>
      <c r="AJ20" s="121"/>
      <c r="AL20" s="303"/>
    </row>
    <row r="21" spans="1:38" s="301" customFormat="1" ht="15.75">
      <c r="A21" s="76">
        <f t="shared" si="19"/>
        <v>11</v>
      </c>
      <c r="B21" s="273"/>
      <c r="C21" s="274"/>
      <c r="D21" s="78"/>
      <c r="E21" s="98"/>
      <c r="F21" s="99" t="e">
        <f t="shared" si="0"/>
        <v>#DIV/0!</v>
      </c>
      <c r="G21" s="100" t="e">
        <f t="shared" si="1"/>
        <v>#DIV/0!</v>
      </c>
      <c r="H21" s="98"/>
      <c r="I21" s="99" t="e">
        <f t="shared" si="2"/>
        <v>#DIV/0!</v>
      </c>
      <c r="J21" s="100" t="e">
        <f t="shared" si="3"/>
        <v>#DIV/0!</v>
      </c>
      <c r="K21" s="302" t="e">
        <f t="shared" si="20"/>
        <v>#DIV/0!</v>
      </c>
      <c r="L21" s="98"/>
      <c r="M21" s="99" t="e">
        <f t="shared" si="4"/>
        <v>#DIV/0!</v>
      </c>
      <c r="N21" s="100" t="e">
        <f t="shared" si="5"/>
        <v>#DIV/0!</v>
      </c>
      <c r="O21" s="98"/>
      <c r="P21" s="101"/>
      <c r="Q21" s="102" t="e">
        <f t="shared" si="6"/>
        <v>#DIV/0!</v>
      </c>
      <c r="R21" s="103" t="e">
        <f t="shared" si="7"/>
        <v>#DIV/0!</v>
      </c>
      <c r="S21" s="106" t="e">
        <f t="shared" si="8"/>
        <v>#DIV/0!</v>
      </c>
      <c r="T21" s="98"/>
      <c r="U21" s="104" t="e">
        <f t="shared" si="9"/>
        <v>#DIV/0!</v>
      </c>
      <c r="V21" s="100" t="e">
        <f t="shared" si="10"/>
        <v>#DIV/0!</v>
      </c>
      <c r="W21" s="98"/>
      <c r="X21" s="105" t="e">
        <f t="shared" si="11"/>
        <v>#DIV/0!</v>
      </c>
      <c r="Y21" s="100" t="e">
        <f t="shared" si="12"/>
        <v>#DIV/0!</v>
      </c>
      <c r="Z21" s="106" t="e">
        <f t="shared" si="13"/>
        <v>#DIV/0!</v>
      </c>
      <c r="AA21" s="98"/>
      <c r="AB21" s="105">
        <f t="shared" si="14"/>
        <v>0</v>
      </c>
      <c r="AC21" s="107">
        <f t="shared" si="15"/>
        <v>0</v>
      </c>
      <c r="AD21" s="108" t="e">
        <f t="shared" si="16"/>
        <v>#DIV/0!</v>
      </c>
      <c r="AE21" s="98"/>
      <c r="AF21" s="101"/>
      <c r="AG21" s="110">
        <f t="shared" si="17"/>
        <v>0</v>
      </c>
      <c r="AH21" s="111" t="e">
        <f t="shared" si="18"/>
        <v>#DIV/0!</v>
      </c>
      <c r="AI21" s="121"/>
      <c r="AJ21" s="121"/>
      <c r="AL21" s="303"/>
    </row>
    <row r="22" spans="1:38" s="301" customFormat="1" ht="15.75">
      <c r="A22" s="76">
        <f t="shared" si="19"/>
        <v>12</v>
      </c>
      <c r="B22" s="273"/>
      <c r="C22" s="274"/>
      <c r="D22" s="78"/>
      <c r="E22" s="98"/>
      <c r="F22" s="99" t="e">
        <f t="shared" si="0"/>
        <v>#DIV/0!</v>
      </c>
      <c r="G22" s="100" t="e">
        <f t="shared" si="1"/>
        <v>#DIV/0!</v>
      </c>
      <c r="H22" s="98"/>
      <c r="I22" s="99" t="e">
        <f t="shared" si="2"/>
        <v>#DIV/0!</v>
      </c>
      <c r="J22" s="100" t="e">
        <f t="shared" si="3"/>
        <v>#DIV/0!</v>
      </c>
      <c r="K22" s="302" t="e">
        <f t="shared" si="20"/>
        <v>#DIV/0!</v>
      </c>
      <c r="L22" s="98"/>
      <c r="M22" s="99" t="e">
        <f t="shared" si="4"/>
        <v>#DIV/0!</v>
      </c>
      <c r="N22" s="100" t="e">
        <f t="shared" si="5"/>
        <v>#DIV/0!</v>
      </c>
      <c r="O22" s="98"/>
      <c r="P22" s="101"/>
      <c r="Q22" s="102" t="e">
        <f t="shared" si="6"/>
        <v>#DIV/0!</v>
      </c>
      <c r="R22" s="103" t="e">
        <f t="shared" si="7"/>
        <v>#DIV/0!</v>
      </c>
      <c r="S22" s="106" t="e">
        <f t="shared" si="8"/>
        <v>#DIV/0!</v>
      </c>
      <c r="T22" s="98"/>
      <c r="U22" s="104" t="e">
        <f t="shared" si="9"/>
        <v>#DIV/0!</v>
      </c>
      <c r="V22" s="100" t="e">
        <f t="shared" si="10"/>
        <v>#DIV/0!</v>
      </c>
      <c r="W22" s="98"/>
      <c r="X22" s="105" t="e">
        <f t="shared" si="11"/>
        <v>#DIV/0!</v>
      </c>
      <c r="Y22" s="100" t="e">
        <f t="shared" si="12"/>
        <v>#DIV/0!</v>
      </c>
      <c r="Z22" s="106" t="e">
        <f t="shared" si="13"/>
        <v>#DIV/0!</v>
      </c>
      <c r="AA22" s="98"/>
      <c r="AB22" s="105">
        <f t="shared" si="14"/>
        <v>0</v>
      </c>
      <c r="AC22" s="107">
        <f t="shared" si="15"/>
        <v>0</v>
      </c>
      <c r="AD22" s="108" t="e">
        <f t="shared" si="16"/>
        <v>#DIV/0!</v>
      </c>
      <c r="AE22" s="98"/>
      <c r="AF22" s="101"/>
      <c r="AG22" s="110">
        <f t="shared" si="17"/>
        <v>0</v>
      </c>
      <c r="AH22" s="111" t="e">
        <f t="shared" si="18"/>
        <v>#DIV/0!</v>
      </c>
      <c r="AI22" s="121"/>
      <c r="AJ22" s="121"/>
      <c r="AL22" s="303"/>
    </row>
    <row r="23" spans="1:38" s="301" customFormat="1" ht="15.75">
      <c r="A23" s="76">
        <f t="shared" si="19"/>
        <v>13</v>
      </c>
      <c r="B23" s="273"/>
      <c r="C23" s="274"/>
      <c r="D23" s="78"/>
      <c r="E23" s="98"/>
      <c r="F23" s="99" t="e">
        <f t="shared" si="0"/>
        <v>#DIV/0!</v>
      </c>
      <c r="G23" s="100" t="e">
        <f t="shared" si="1"/>
        <v>#DIV/0!</v>
      </c>
      <c r="H23" s="98"/>
      <c r="I23" s="99" t="e">
        <f t="shared" si="2"/>
        <v>#DIV/0!</v>
      </c>
      <c r="J23" s="100" t="e">
        <f t="shared" si="3"/>
        <v>#DIV/0!</v>
      </c>
      <c r="K23" s="302" t="e">
        <f t="shared" si="20"/>
        <v>#DIV/0!</v>
      </c>
      <c r="L23" s="98"/>
      <c r="M23" s="99" t="e">
        <f t="shared" si="4"/>
        <v>#DIV/0!</v>
      </c>
      <c r="N23" s="100" t="e">
        <f t="shared" si="5"/>
        <v>#DIV/0!</v>
      </c>
      <c r="O23" s="98"/>
      <c r="P23" s="101"/>
      <c r="Q23" s="102" t="e">
        <f t="shared" si="6"/>
        <v>#DIV/0!</v>
      </c>
      <c r="R23" s="103" t="e">
        <f t="shared" si="7"/>
        <v>#DIV/0!</v>
      </c>
      <c r="S23" s="106" t="e">
        <f t="shared" si="8"/>
        <v>#DIV/0!</v>
      </c>
      <c r="T23" s="98"/>
      <c r="U23" s="104" t="e">
        <f t="shared" si="9"/>
        <v>#DIV/0!</v>
      </c>
      <c r="V23" s="100" t="e">
        <f t="shared" si="10"/>
        <v>#DIV/0!</v>
      </c>
      <c r="W23" s="98"/>
      <c r="X23" s="105" t="e">
        <f t="shared" si="11"/>
        <v>#DIV/0!</v>
      </c>
      <c r="Y23" s="100" t="e">
        <f t="shared" si="12"/>
        <v>#DIV/0!</v>
      </c>
      <c r="Z23" s="106" t="e">
        <f t="shared" si="13"/>
        <v>#DIV/0!</v>
      </c>
      <c r="AA23" s="98"/>
      <c r="AB23" s="105">
        <f t="shared" si="14"/>
        <v>0</v>
      </c>
      <c r="AC23" s="107">
        <f t="shared" si="15"/>
        <v>0</v>
      </c>
      <c r="AD23" s="108" t="e">
        <f t="shared" si="16"/>
        <v>#DIV/0!</v>
      </c>
      <c r="AE23" s="98"/>
      <c r="AF23" s="101"/>
      <c r="AG23" s="110">
        <f t="shared" si="17"/>
        <v>0</v>
      </c>
      <c r="AH23" s="111" t="e">
        <f t="shared" si="18"/>
        <v>#DIV/0!</v>
      </c>
      <c r="AI23" s="121"/>
      <c r="AJ23" s="121"/>
      <c r="AL23" s="303"/>
    </row>
    <row r="24" spans="1:38" s="301" customFormat="1" ht="15.75">
      <c r="A24" s="76">
        <f t="shared" si="19"/>
        <v>14</v>
      </c>
      <c r="B24" s="273"/>
      <c r="C24" s="274"/>
      <c r="D24" s="78"/>
      <c r="E24" s="98"/>
      <c r="F24" s="99" t="e">
        <f t="shared" si="0"/>
        <v>#DIV/0!</v>
      </c>
      <c r="G24" s="100" t="e">
        <f t="shared" si="1"/>
        <v>#DIV/0!</v>
      </c>
      <c r="H24" s="98"/>
      <c r="I24" s="99" t="e">
        <f t="shared" si="2"/>
        <v>#DIV/0!</v>
      </c>
      <c r="J24" s="100" t="e">
        <f t="shared" si="3"/>
        <v>#DIV/0!</v>
      </c>
      <c r="K24" s="302" t="e">
        <f t="shared" si="20"/>
        <v>#DIV/0!</v>
      </c>
      <c r="L24" s="98"/>
      <c r="M24" s="99" t="e">
        <f t="shared" si="4"/>
        <v>#DIV/0!</v>
      </c>
      <c r="N24" s="100" t="e">
        <f t="shared" si="5"/>
        <v>#DIV/0!</v>
      </c>
      <c r="O24" s="98"/>
      <c r="P24" s="101"/>
      <c r="Q24" s="102" t="e">
        <f t="shared" si="6"/>
        <v>#DIV/0!</v>
      </c>
      <c r="R24" s="103" t="e">
        <f t="shared" si="7"/>
        <v>#DIV/0!</v>
      </c>
      <c r="S24" s="106" t="e">
        <f t="shared" si="8"/>
        <v>#DIV/0!</v>
      </c>
      <c r="T24" s="98"/>
      <c r="U24" s="104" t="e">
        <f t="shared" si="9"/>
        <v>#DIV/0!</v>
      </c>
      <c r="V24" s="100" t="e">
        <f t="shared" si="10"/>
        <v>#DIV/0!</v>
      </c>
      <c r="W24" s="98"/>
      <c r="X24" s="105" t="e">
        <f t="shared" si="11"/>
        <v>#DIV/0!</v>
      </c>
      <c r="Y24" s="100" t="e">
        <f t="shared" si="12"/>
        <v>#DIV/0!</v>
      </c>
      <c r="Z24" s="106" t="e">
        <f t="shared" si="13"/>
        <v>#DIV/0!</v>
      </c>
      <c r="AA24" s="98"/>
      <c r="AB24" s="105">
        <f t="shared" si="14"/>
        <v>0</v>
      </c>
      <c r="AC24" s="107">
        <f t="shared" si="15"/>
        <v>0</v>
      </c>
      <c r="AD24" s="108" t="e">
        <f t="shared" si="16"/>
        <v>#DIV/0!</v>
      </c>
      <c r="AE24" s="98"/>
      <c r="AF24" s="101"/>
      <c r="AG24" s="110">
        <f t="shared" si="17"/>
        <v>0</v>
      </c>
      <c r="AH24" s="111" t="e">
        <f t="shared" si="18"/>
        <v>#DIV/0!</v>
      </c>
      <c r="AI24" s="121"/>
      <c r="AJ24" s="121"/>
      <c r="AL24" s="303"/>
    </row>
    <row r="25" spans="1:38" s="301" customFormat="1" ht="15.75">
      <c r="A25" s="76">
        <f t="shared" si="19"/>
        <v>15</v>
      </c>
      <c r="B25" s="273"/>
      <c r="C25" s="274"/>
      <c r="D25" s="78"/>
      <c r="E25" s="98"/>
      <c r="F25" s="99" t="e">
        <f t="shared" si="0"/>
        <v>#DIV/0!</v>
      </c>
      <c r="G25" s="100" t="e">
        <f t="shared" si="1"/>
        <v>#DIV/0!</v>
      </c>
      <c r="H25" s="98"/>
      <c r="I25" s="99" t="e">
        <f t="shared" si="2"/>
        <v>#DIV/0!</v>
      </c>
      <c r="J25" s="100" t="e">
        <f t="shared" si="3"/>
        <v>#DIV/0!</v>
      </c>
      <c r="K25" s="302" t="e">
        <f t="shared" si="20"/>
        <v>#DIV/0!</v>
      </c>
      <c r="L25" s="98"/>
      <c r="M25" s="99" t="e">
        <f t="shared" si="4"/>
        <v>#DIV/0!</v>
      </c>
      <c r="N25" s="100" t="e">
        <f t="shared" si="5"/>
        <v>#DIV/0!</v>
      </c>
      <c r="O25" s="98"/>
      <c r="P25" s="101"/>
      <c r="Q25" s="102" t="e">
        <f t="shared" si="6"/>
        <v>#DIV/0!</v>
      </c>
      <c r="R25" s="103" t="e">
        <f t="shared" si="7"/>
        <v>#DIV/0!</v>
      </c>
      <c r="S25" s="106" t="e">
        <f t="shared" si="8"/>
        <v>#DIV/0!</v>
      </c>
      <c r="T25" s="98"/>
      <c r="U25" s="104" t="e">
        <f t="shared" si="9"/>
        <v>#DIV/0!</v>
      </c>
      <c r="V25" s="100" t="e">
        <f t="shared" si="10"/>
        <v>#DIV/0!</v>
      </c>
      <c r="W25" s="98"/>
      <c r="X25" s="105" t="e">
        <f t="shared" si="11"/>
        <v>#DIV/0!</v>
      </c>
      <c r="Y25" s="100" t="e">
        <f t="shared" si="12"/>
        <v>#DIV/0!</v>
      </c>
      <c r="Z25" s="106" t="e">
        <f t="shared" si="13"/>
        <v>#DIV/0!</v>
      </c>
      <c r="AA25" s="98"/>
      <c r="AB25" s="105">
        <f t="shared" si="14"/>
        <v>0</v>
      </c>
      <c r="AC25" s="107">
        <f t="shared" si="15"/>
        <v>0</v>
      </c>
      <c r="AD25" s="108" t="e">
        <f t="shared" si="16"/>
        <v>#DIV/0!</v>
      </c>
      <c r="AE25" s="98"/>
      <c r="AF25" s="101"/>
      <c r="AG25" s="110">
        <f t="shared" si="17"/>
        <v>0</v>
      </c>
      <c r="AH25" s="111" t="e">
        <f t="shared" si="18"/>
        <v>#DIV/0!</v>
      </c>
      <c r="AI25" s="121"/>
      <c r="AJ25" s="121"/>
      <c r="AL25" s="303"/>
    </row>
    <row r="26" spans="1:38" s="301" customFormat="1" ht="15.75">
      <c r="A26" s="76">
        <f t="shared" si="19"/>
        <v>16</v>
      </c>
      <c r="B26" s="273"/>
      <c r="C26" s="274"/>
      <c r="D26" s="78"/>
      <c r="E26" s="98"/>
      <c r="F26" s="99" t="e">
        <f t="shared" si="0"/>
        <v>#DIV/0!</v>
      </c>
      <c r="G26" s="100" t="e">
        <f t="shared" si="1"/>
        <v>#DIV/0!</v>
      </c>
      <c r="H26" s="98"/>
      <c r="I26" s="99" t="e">
        <f t="shared" si="2"/>
        <v>#DIV/0!</v>
      </c>
      <c r="J26" s="100" t="e">
        <f t="shared" si="3"/>
        <v>#DIV/0!</v>
      </c>
      <c r="K26" s="302" t="e">
        <f t="shared" si="20"/>
        <v>#DIV/0!</v>
      </c>
      <c r="L26" s="98"/>
      <c r="M26" s="99" t="e">
        <f t="shared" si="4"/>
        <v>#DIV/0!</v>
      </c>
      <c r="N26" s="100" t="e">
        <f t="shared" si="5"/>
        <v>#DIV/0!</v>
      </c>
      <c r="O26" s="98"/>
      <c r="P26" s="101"/>
      <c r="Q26" s="102" t="e">
        <f t="shared" si="6"/>
        <v>#DIV/0!</v>
      </c>
      <c r="R26" s="103" t="e">
        <f t="shared" si="7"/>
        <v>#DIV/0!</v>
      </c>
      <c r="S26" s="106" t="e">
        <f t="shared" si="8"/>
        <v>#DIV/0!</v>
      </c>
      <c r="T26" s="98"/>
      <c r="U26" s="104" t="e">
        <f t="shared" si="9"/>
        <v>#DIV/0!</v>
      </c>
      <c r="V26" s="100" t="e">
        <f t="shared" si="10"/>
        <v>#DIV/0!</v>
      </c>
      <c r="W26" s="98"/>
      <c r="X26" s="105" t="e">
        <f t="shared" si="11"/>
        <v>#DIV/0!</v>
      </c>
      <c r="Y26" s="100" t="e">
        <f t="shared" si="12"/>
        <v>#DIV/0!</v>
      </c>
      <c r="Z26" s="106" t="e">
        <f t="shared" si="13"/>
        <v>#DIV/0!</v>
      </c>
      <c r="AA26" s="98"/>
      <c r="AB26" s="105">
        <f t="shared" si="14"/>
        <v>0</v>
      </c>
      <c r="AC26" s="107">
        <f t="shared" si="15"/>
        <v>0</v>
      </c>
      <c r="AD26" s="108" t="e">
        <f t="shared" si="16"/>
        <v>#DIV/0!</v>
      </c>
      <c r="AE26" s="98"/>
      <c r="AF26" s="101"/>
      <c r="AG26" s="110">
        <f t="shared" si="17"/>
        <v>0</v>
      </c>
      <c r="AH26" s="111" t="e">
        <f t="shared" si="18"/>
        <v>#DIV/0!</v>
      </c>
      <c r="AI26" s="121"/>
      <c r="AJ26" s="121"/>
      <c r="AL26" s="303"/>
    </row>
    <row r="27" spans="1:38" s="301" customFormat="1" ht="15.75">
      <c r="A27" s="76">
        <f t="shared" si="19"/>
        <v>17</v>
      </c>
      <c r="B27" s="273"/>
      <c r="C27" s="274"/>
      <c r="D27" s="78"/>
      <c r="E27" s="98"/>
      <c r="F27" s="99" t="e">
        <f t="shared" si="0"/>
        <v>#DIV/0!</v>
      </c>
      <c r="G27" s="100" t="e">
        <f t="shared" si="1"/>
        <v>#DIV/0!</v>
      </c>
      <c r="H27" s="98"/>
      <c r="I27" s="99" t="e">
        <f t="shared" si="2"/>
        <v>#DIV/0!</v>
      </c>
      <c r="J27" s="100" t="e">
        <f t="shared" si="3"/>
        <v>#DIV/0!</v>
      </c>
      <c r="K27" s="302" t="e">
        <f t="shared" si="20"/>
        <v>#DIV/0!</v>
      </c>
      <c r="L27" s="98"/>
      <c r="M27" s="99" t="e">
        <f t="shared" si="4"/>
        <v>#DIV/0!</v>
      </c>
      <c r="N27" s="100" t="e">
        <f t="shared" si="5"/>
        <v>#DIV/0!</v>
      </c>
      <c r="O27" s="98"/>
      <c r="P27" s="101"/>
      <c r="Q27" s="102" t="e">
        <f t="shared" si="6"/>
        <v>#DIV/0!</v>
      </c>
      <c r="R27" s="103" t="e">
        <f t="shared" si="7"/>
        <v>#DIV/0!</v>
      </c>
      <c r="S27" s="106" t="e">
        <f t="shared" si="8"/>
        <v>#DIV/0!</v>
      </c>
      <c r="T27" s="98"/>
      <c r="U27" s="104" t="e">
        <f t="shared" si="9"/>
        <v>#DIV/0!</v>
      </c>
      <c r="V27" s="100" t="e">
        <f t="shared" si="10"/>
        <v>#DIV/0!</v>
      </c>
      <c r="W27" s="98"/>
      <c r="X27" s="105" t="e">
        <f t="shared" si="11"/>
        <v>#DIV/0!</v>
      </c>
      <c r="Y27" s="100" t="e">
        <f t="shared" si="12"/>
        <v>#DIV/0!</v>
      </c>
      <c r="Z27" s="106" t="e">
        <f t="shared" si="13"/>
        <v>#DIV/0!</v>
      </c>
      <c r="AA27" s="98"/>
      <c r="AB27" s="105">
        <f t="shared" si="14"/>
        <v>0</v>
      </c>
      <c r="AC27" s="107">
        <f t="shared" si="15"/>
        <v>0</v>
      </c>
      <c r="AD27" s="108" t="e">
        <f t="shared" si="16"/>
        <v>#DIV/0!</v>
      </c>
      <c r="AE27" s="98"/>
      <c r="AF27" s="101"/>
      <c r="AG27" s="110">
        <f t="shared" si="17"/>
        <v>0</v>
      </c>
      <c r="AH27" s="111" t="e">
        <f t="shared" si="18"/>
        <v>#DIV/0!</v>
      </c>
      <c r="AI27" s="121"/>
      <c r="AJ27" s="121"/>
      <c r="AL27" s="303"/>
    </row>
    <row r="28" spans="1:38" s="301" customFormat="1" ht="15.75">
      <c r="A28" s="76">
        <f t="shared" si="19"/>
        <v>18</v>
      </c>
      <c r="B28" s="273"/>
      <c r="C28" s="274"/>
      <c r="D28" s="78"/>
      <c r="E28" s="98"/>
      <c r="F28" s="99" t="e">
        <f t="shared" si="0"/>
        <v>#DIV/0!</v>
      </c>
      <c r="G28" s="100" t="e">
        <f t="shared" si="1"/>
        <v>#DIV/0!</v>
      </c>
      <c r="H28" s="98"/>
      <c r="I28" s="99" t="e">
        <f t="shared" si="2"/>
        <v>#DIV/0!</v>
      </c>
      <c r="J28" s="100" t="e">
        <f t="shared" si="3"/>
        <v>#DIV/0!</v>
      </c>
      <c r="K28" s="302" t="e">
        <f t="shared" si="20"/>
        <v>#DIV/0!</v>
      </c>
      <c r="L28" s="98"/>
      <c r="M28" s="99" t="e">
        <f t="shared" si="4"/>
        <v>#DIV/0!</v>
      </c>
      <c r="N28" s="100" t="e">
        <f t="shared" si="5"/>
        <v>#DIV/0!</v>
      </c>
      <c r="O28" s="98"/>
      <c r="P28" s="101"/>
      <c r="Q28" s="102" t="e">
        <f t="shared" si="6"/>
        <v>#DIV/0!</v>
      </c>
      <c r="R28" s="103" t="e">
        <f t="shared" si="7"/>
        <v>#DIV/0!</v>
      </c>
      <c r="S28" s="106" t="e">
        <f t="shared" si="8"/>
        <v>#DIV/0!</v>
      </c>
      <c r="T28" s="98"/>
      <c r="U28" s="104" t="e">
        <f t="shared" si="9"/>
        <v>#DIV/0!</v>
      </c>
      <c r="V28" s="100" t="e">
        <f t="shared" si="10"/>
        <v>#DIV/0!</v>
      </c>
      <c r="W28" s="98"/>
      <c r="X28" s="105" t="e">
        <f t="shared" si="11"/>
        <v>#DIV/0!</v>
      </c>
      <c r="Y28" s="100" t="e">
        <f t="shared" si="12"/>
        <v>#DIV/0!</v>
      </c>
      <c r="Z28" s="106" t="e">
        <f t="shared" si="13"/>
        <v>#DIV/0!</v>
      </c>
      <c r="AA28" s="98"/>
      <c r="AB28" s="105">
        <f t="shared" si="14"/>
        <v>0</v>
      </c>
      <c r="AC28" s="107">
        <f t="shared" si="15"/>
        <v>0</v>
      </c>
      <c r="AD28" s="108" t="e">
        <f t="shared" si="16"/>
        <v>#DIV/0!</v>
      </c>
      <c r="AE28" s="98"/>
      <c r="AF28" s="101"/>
      <c r="AG28" s="110">
        <f t="shared" si="17"/>
        <v>0</v>
      </c>
      <c r="AH28" s="111" t="e">
        <f t="shared" si="18"/>
        <v>#DIV/0!</v>
      </c>
      <c r="AI28" s="121"/>
      <c r="AJ28" s="121"/>
      <c r="AL28" s="303"/>
    </row>
    <row r="29" spans="1:38" s="301" customFormat="1" ht="15.75">
      <c r="A29" s="76">
        <f t="shared" si="19"/>
        <v>19</v>
      </c>
      <c r="B29" s="273"/>
      <c r="C29" s="274"/>
      <c r="D29" s="78"/>
      <c r="E29" s="98"/>
      <c r="F29" s="99" t="e">
        <f t="shared" si="0"/>
        <v>#DIV/0!</v>
      </c>
      <c r="G29" s="100" t="e">
        <f t="shared" si="1"/>
        <v>#DIV/0!</v>
      </c>
      <c r="H29" s="98"/>
      <c r="I29" s="99" t="e">
        <f t="shared" si="2"/>
        <v>#DIV/0!</v>
      </c>
      <c r="J29" s="100" t="e">
        <f t="shared" si="3"/>
        <v>#DIV/0!</v>
      </c>
      <c r="K29" s="302" t="e">
        <f t="shared" si="20"/>
        <v>#DIV/0!</v>
      </c>
      <c r="L29" s="98"/>
      <c r="M29" s="99" t="e">
        <f t="shared" si="4"/>
        <v>#DIV/0!</v>
      </c>
      <c r="N29" s="100" t="e">
        <f t="shared" si="5"/>
        <v>#DIV/0!</v>
      </c>
      <c r="O29" s="98"/>
      <c r="P29" s="101"/>
      <c r="Q29" s="102" t="e">
        <f t="shared" si="6"/>
        <v>#DIV/0!</v>
      </c>
      <c r="R29" s="103" t="e">
        <f t="shared" si="7"/>
        <v>#DIV/0!</v>
      </c>
      <c r="S29" s="106" t="e">
        <f t="shared" si="8"/>
        <v>#DIV/0!</v>
      </c>
      <c r="T29" s="98"/>
      <c r="U29" s="104" t="e">
        <f t="shared" si="9"/>
        <v>#DIV/0!</v>
      </c>
      <c r="V29" s="100" t="e">
        <f t="shared" si="10"/>
        <v>#DIV/0!</v>
      </c>
      <c r="W29" s="98"/>
      <c r="X29" s="105" t="e">
        <f t="shared" si="11"/>
        <v>#DIV/0!</v>
      </c>
      <c r="Y29" s="100" t="e">
        <f t="shared" si="12"/>
        <v>#DIV/0!</v>
      </c>
      <c r="Z29" s="106" t="e">
        <f t="shared" si="13"/>
        <v>#DIV/0!</v>
      </c>
      <c r="AA29" s="98"/>
      <c r="AB29" s="105">
        <f t="shared" si="14"/>
        <v>0</v>
      </c>
      <c r="AC29" s="107">
        <f t="shared" si="15"/>
        <v>0</v>
      </c>
      <c r="AD29" s="108" t="e">
        <f t="shared" si="16"/>
        <v>#DIV/0!</v>
      </c>
      <c r="AE29" s="98"/>
      <c r="AF29" s="101"/>
      <c r="AG29" s="110">
        <f t="shared" si="17"/>
        <v>0</v>
      </c>
      <c r="AH29" s="111" t="e">
        <f t="shared" si="18"/>
        <v>#DIV/0!</v>
      </c>
      <c r="AI29" s="121"/>
      <c r="AJ29" s="121"/>
      <c r="AL29" s="303"/>
    </row>
    <row r="30" spans="1:38" s="301" customFormat="1" ht="15.75">
      <c r="A30" s="76">
        <f t="shared" si="19"/>
        <v>20</v>
      </c>
      <c r="B30" s="273"/>
      <c r="C30" s="274"/>
      <c r="D30" s="78"/>
      <c r="E30" s="98"/>
      <c r="F30" s="99" t="e">
        <f t="shared" si="0"/>
        <v>#DIV/0!</v>
      </c>
      <c r="G30" s="100" t="e">
        <f t="shared" si="1"/>
        <v>#DIV/0!</v>
      </c>
      <c r="H30" s="98"/>
      <c r="I30" s="99" t="e">
        <f t="shared" si="2"/>
        <v>#DIV/0!</v>
      </c>
      <c r="J30" s="100" t="e">
        <f t="shared" si="3"/>
        <v>#DIV/0!</v>
      </c>
      <c r="K30" s="302" t="e">
        <f t="shared" si="20"/>
        <v>#DIV/0!</v>
      </c>
      <c r="L30" s="98"/>
      <c r="M30" s="99" t="e">
        <f t="shared" si="4"/>
        <v>#DIV/0!</v>
      </c>
      <c r="N30" s="100" t="e">
        <f t="shared" si="5"/>
        <v>#DIV/0!</v>
      </c>
      <c r="O30" s="98"/>
      <c r="P30" s="101"/>
      <c r="Q30" s="102" t="e">
        <f t="shared" si="6"/>
        <v>#DIV/0!</v>
      </c>
      <c r="R30" s="103" t="e">
        <f t="shared" si="7"/>
        <v>#DIV/0!</v>
      </c>
      <c r="S30" s="106" t="e">
        <f t="shared" si="8"/>
        <v>#DIV/0!</v>
      </c>
      <c r="T30" s="98"/>
      <c r="U30" s="104" t="e">
        <f t="shared" si="9"/>
        <v>#DIV/0!</v>
      </c>
      <c r="V30" s="100" t="e">
        <f t="shared" si="10"/>
        <v>#DIV/0!</v>
      </c>
      <c r="W30" s="98"/>
      <c r="X30" s="105" t="e">
        <f t="shared" si="11"/>
        <v>#DIV/0!</v>
      </c>
      <c r="Y30" s="100" t="e">
        <f t="shared" si="12"/>
        <v>#DIV/0!</v>
      </c>
      <c r="Z30" s="106" t="e">
        <f t="shared" si="13"/>
        <v>#DIV/0!</v>
      </c>
      <c r="AA30" s="98"/>
      <c r="AB30" s="105">
        <f t="shared" si="14"/>
        <v>0</v>
      </c>
      <c r="AC30" s="107">
        <f t="shared" si="15"/>
        <v>0</v>
      </c>
      <c r="AD30" s="108" t="e">
        <f t="shared" si="16"/>
        <v>#DIV/0!</v>
      </c>
      <c r="AE30" s="98"/>
      <c r="AF30" s="101"/>
      <c r="AG30" s="110">
        <f t="shared" si="17"/>
        <v>0</v>
      </c>
      <c r="AH30" s="111" t="e">
        <f t="shared" si="18"/>
        <v>#DIV/0!</v>
      </c>
      <c r="AI30" s="121"/>
      <c r="AJ30" s="121"/>
      <c r="AL30" s="303"/>
    </row>
    <row r="31" spans="1:38" s="301" customFormat="1" ht="15.75">
      <c r="A31" s="76">
        <f t="shared" si="19"/>
        <v>21</v>
      </c>
      <c r="B31" s="273"/>
      <c r="C31" s="274"/>
      <c r="D31" s="78"/>
      <c r="E31" s="98"/>
      <c r="F31" s="99" t="e">
        <f t="shared" si="0"/>
        <v>#DIV/0!</v>
      </c>
      <c r="G31" s="100" t="e">
        <f t="shared" si="1"/>
        <v>#DIV/0!</v>
      </c>
      <c r="H31" s="98"/>
      <c r="I31" s="99" t="e">
        <f t="shared" si="2"/>
        <v>#DIV/0!</v>
      </c>
      <c r="J31" s="100" t="e">
        <f t="shared" si="3"/>
        <v>#DIV/0!</v>
      </c>
      <c r="K31" s="302" t="e">
        <f t="shared" si="20"/>
        <v>#DIV/0!</v>
      </c>
      <c r="L31" s="98"/>
      <c r="M31" s="99" t="e">
        <f t="shared" si="4"/>
        <v>#DIV/0!</v>
      </c>
      <c r="N31" s="100" t="e">
        <f t="shared" si="5"/>
        <v>#DIV/0!</v>
      </c>
      <c r="O31" s="98"/>
      <c r="P31" s="101"/>
      <c r="Q31" s="102" t="e">
        <f t="shared" si="6"/>
        <v>#DIV/0!</v>
      </c>
      <c r="R31" s="103" t="e">
        <f t="shared" si="7"/>
        <v>#DIV/0!</v>
      </c>
      <c r="S31" s="106" t="e">
        <f t="shared" si="8"/>
        <v>#DIV/0!</v>
      </c>
      <c r="T31" s="98"/>
      <c r="U31" s="104" t="e">
        <f t="shared" si="9"/>
        <v>#DIV/0!</v>
      </c>
      <c r="V31" s="100" t="e">
        <f t="shared" si="10"/>
        <v>#DIV/0!</v>
      </c>
      <c r="W31" s="98"/>
      <c r="X31" s="105" t="e">
        <f t="shared" si="11"/>
        <v>#DIV/0!</v>
      </c>
      <c r="Y31" s="100" t="e">
        <f t="shared" si="12"/>
        <v>#DIV/0!</v>
      </c>
      <c r="Z31" s="106" t="e">
        <f t="shared" si="13"/>
        <v>#DIV/0!</v>
      </c>
      <c r="AA31" s="98"/>
      <c r="AB31" s="105">
        <f t="shared" si="14"/>
        <v>0</v>
      </c>
      <c r="AC31" s="107">
        <f t="shared" si="15"/>
        <v>0</v>
      </c>
      <c r="AD31" s="108" t="e">
        <f t="shared" si="16"/>
        <v>#DIV/0!</v>
      </c>
      <c r="AE31" s="98"/>
      <c r="AF31" s="101"/>
      <c r="AG31" s="110">
        <f t="shared" si="17"/>
        <v>0</v>
      </c>
      <c r="AH31" s="111" t="e">
        <f t="shared" si="18"/>
        <v>#DIV/0!</v>
      </c>
      <c r="AI31" s="121"/>
      <c r="AJ31" s="121"/>
      <c r="AL31" s="303"/>
    </row>
    <row r="32" spans="1:38" s="301" customFormat="1" ht="15.75">
      <c r="A32" s="76">
        <f t="shared" si="19"/>
        <v>22</v>
      </c>
      <c r="B32" s="273"/>
      <c r="C32" s="274"/>
      <c r="D32" s="78"/>
      <c r="E32" s="98"/>
      <c r="F32" s="99" t="e">
        <f t="shared" si="0"/>
        <v>#DIV/0!</v>
      </c>
      <c r="G32" s="100" t="e">
        <f t="shared" si="1"/>
        <v>#DIV/0!</v>
      </c>
      <c r="H32" s="98"/>
      <c r="I32" s="99" t="e">
        <f t="shared" si="2"/>
        <v>#DIV/0!</v>
      </c>
      <c r="J32" s="100" t="e">
        <f t="shared" si="3"/>
        <v>#DIV/0!</v>
      </c>
      <c r="K32" s="302" t="e">
        <f t="shared" si="20"/>
        <v>#DIV/0!</v>
      </c>
      <c r="L32" s="98"/>
      <c r="M32" s="99" t="e">
        <f t="shared" si="4"/>
        <v>#DIV/0!</v>
      </c>
      <c r="N32" s="100" t="e">
        <f t="shared" si="5"/>
        <v>#DIV/0!</v>
      </c>
      <c r="O32" s="98"/>
      <c r="P32" s="101"/>
      <c r="Q32" s="102" t="e">
        <f t="shared" si="6"/>
        <v>#DIV/0!</v>
      </c>
      <c r="R32" s="103" t="e">
        <f t="shared" si="7"/>
        <v>#DIV/0!</v>
      </c>
      <c r="S32" s="106" t="e">
        <f t="shared" si="8"/>
        <v>#DIV/0!</v>
      </c>
      <c r="T32" s="98"/>
      <c r="U32" s="104" t="e">
        <f t="shared" si="9"/>
        <v>#DIV/0!</v>
      </c>
      <c r="V32" s="100" t="e">
        <f t="shared" si="10"/>
        <v>#DIV/0!</v>
      </c>
      <c r="W32" s="98"/>
      <c r="X32" s="105" t="e">
        <f t="shared" si="11"/>
        <v>#DIV/0!</v>
      </c>
      <c r="Y32" s="100" t="e">
        <f t="shared" si="12"/>
        <v>#DIV/0!</v>
      </c>
      <c r="Z32" s="106" t="e">
        <f t="shared" si="13"/>
        <v>#DIV/0!</v>
      </c>
      <c r="AA32" s="98"/>
      <c r="AB32" s="105">
        <f t="shared" si="14"/>
        <v>0</v>
      </c>
      <c r="AC32" s="107">
        <f t="shared" si="15"/>
        <v>0</v>
      </c>
      <c r="AD32" s="108" t="e">
        <f t="shared" si="16"/>
        <v>#DIV/0!</v>
      </c>
      <c r="AE32" s="98"/>
      <c r="AF32" s="101"/>
      <c r="AG32" s="110">
        <f t="shared" si="17"/>
        <v>0</v>
      </c>
      <c r="AH32" s="111" t="e">
        <f t="shared" si="18"/>
        <v>#DIV/0!</v>
      </c>
      <c r="AI32" s="121"/>
      <c r="AJ32" s="121"/>
      <c r="AL32" s="303"/>
    </row>
    <row r="33" spans="1:38" s="301" customFormat="1" ht="15.75">
      <c r="A33" s="76">
        <f t="shared" si="19"/>
        <v>23</v>
      </c>
      <c r="B33" s="273"/>
      <c r="C33" s="274"/>
      <c r="D33" s="78"/>
      <c r="E33" s="98"/>
      <c r="F33" s="99" t="e">
        <f t="shared" si="0"/>
        <v>#DIV/0!</v>
      </c>
      <c r="G33" s="100" t="e">
        <f t="shared" si="1"/>
        <v>#DIV/0!</v>
      </c>
      <c r="H33" s="98"/>
      <c r="I33" s="99" t="e">
        <f t="shared" si="2"/>
        <v>#DIV/0!</v>
      </c>
      <c r="J33" s="100" t="e">
        <f t="shared" si="3"/>
        <v>#DIV/0!</v>
      </c>
      <c r="K33" s="302" t="e">
        <f t="shared" si="20"/>
        <v>#DIV/0!</v>
      </c>
      <c r="L33" s="98"/>
      <c r="M33" s="99" t="e">
        <f t="shared" si="4"/>
        <v>#DIV/0!</v>
      </c>
      <c r="N33" s="100" t="e">
        <f t="shared" si="5"/>
        <v>#DIV/0!</v>
      </c>
      <c r="O33" s="98"/>
      <c r="P33" s="101"/>
      <c r="Q33" s="102" t="e">
        <f t="shared" si="6"/>
        <v>#DIV/0!</v>
      </c>
      <c r="R33" s="103" t="e">
        <f t="shared" si="7"/>
        <v>#DIV/0!</v>
      </c>
      <c r="S33" s="106" t="e">
        <f t="shared" si="8"/>
        <v>#DIV/0!</v>
      </c>
      <c r="T33" s="98"/>
      <c r="U33" s="104" t="e">
        <f t="shared" si="9"/>
        <v>#DIV/0!</v>
      </c>
      <c r="V33" s="100" t="e">
        <f t="shared" si="10"/>
        <v>#DIV/0!</v>
      </c>
      <c r="W33" s="98"/>
      <c r="X33" s="105" t="e">
        <f t="shared" si="11"/>
        <v>#DIV/0!</v>
      </c>
      <c r="Y33" s="100" t="e">
        <f t="shared" si="12"/>
        <v>#DIV/0!</v>
      </c>
      <c r="Z33" s="106" t="e">
        <f t="shared" si="13"/>
        <v>#DIV/0!</v>
      </c>
      <c r="AA33" s="98"/>
      <c r="AB33" s="105">
        <f t="shared" si="14"/>
        <v>0</v>
      </c>
      <c r="AC33" s="107">
        <f t="shared" si="15"/>
        <v>0</v>
      </c>
      <c r="AD33" s="108" t="e">
        <f t="shared" si="16"/>
        <v>#DIV/0!</v>
      </c>
      <c r="AE33" s="98"/>
      <c r="AF33" s="101"/>
      <c r="AG33" s="110">
        <f t="shared" si="17"/>
        <v>0</v>
      </c>
      <c r="AH33" s="111" t="e">
        <f t="shared" si="18"/>
        <v>#DIV/0!</v>
      </c>
      <c r="AI33" s="121"/>
      <c r="AJ33" s="121"/>
      <c r="AL33" s="303"/>
    </row>
    <row r="34" spans="1:38" s="301" customFormat="1" ht="15.75">
      <c r="A34" s="76">
        <f t="shared" si="19"/>
        <v>24</v>
      </c>
      <c r="B34" s="273"/>
      <c r="C34" s="274"/>
      <c r="D34" s="78"/>
      <c r="E34" s="98"/>
      <c r="F34" s="99" t="e">
        <f t="shared" si="0"/>
        <v>#DIV/0!</v>
      </c>
      <c r="G34" s="100" t="e">
        <f t="shared" si="1"/>
        <v>#DIV/0!</v>
      </c>
      <c r="H34" s="98"/>
      <c r="I34" s="99" t="e">
        <f t="shared" si="2"/>
        <v>#DIV/0!</v>
      </c>
      <c r="J34" s="100" t="e">
        <f t="shared" si="3"/>
        <v>#DIV/0!</v>
      </c>
      <c r="K34" s="302" t="e">
        <f t="shared" si="20"/>
        <v>#DIV/0!</v>
      </c>
      <c r="L34" s="98"/>
      <c r="M34" s="99" t="e">
        <f t="shared" si="4"/>
        <v>#DIV/0!</v>
      </c>
      <c r="N34" s="100" t="e">
        <f t="shared" si="5"/>
        <v>#DIV/0!</v>
      </c>
      <c r="O34" s="98"/>
      <c r="P34" s="101"/>
      <c r="Q34" s="102" t="e">
        <f t="shared" si="6"/>
        <v>#DIV/0!</v>
      </c>
      <c r="R34" s="103" t="e">
        <f t="shared" si="7"/>
        <v>#DIV/0!</v>
      </c>
      <c r="S34" s="106" t="e">
        <f t="shared" si="8"/>
        <v>#DIV/0!</v>
      </c>
      <c r="T34" s="98"/>
      <c r="U34" s="104" t="e">
        <f t="shared" si="9"/>
        <v>#DIV/0!</v>
      </c>
      <c r="V34" s="100" t="e">
        <f t="shared" si="10"/>
        <v>#DIV/0!</v>
      </c>
      <c r="W34" s="98"/>
      <c r="X34" s="105" t="e">
        <f t="shared" si="11"/>
        <v>#DIV/0!</v>
      </c>
      <c r="Y34" s="100" t="e">
        <f t="shared" si="12"/>
        <v>#DIV/0!</v>
      </c>
      <c r="Z34" s="106" t="e">
        <f t="shared" si="13"/>
        <v>#DIV/0!</v>
      </c>
      <c r="AA34" s="98"/>
      <c r="AB34" s="105">
        <f t="shared" si="14"/>
        <v>0</v>
      </c>
      <c r="AC34" s="107">
        <f t="shared" si="15"/>
        <v>0</v>
      </c>
      <c r="AD34" s="108" t="e">
        <f t="shared" si="16"/>
        <v>#DIV/0!</v>
      </c>
      <c r="AE34" s="98"/>
      <c r="AF34" s="101"/>
      <c r="AG34" s="110">
        <f t="shared" si="17"/>
        <v>0</v>
      </c>
      <c r="AH34" s="111" t="e">
        <f t="shared" si="18"/>
        <v>#DIV/0!</v>
      </c>
      <c r="AI34" s="121"/>
      <c r="AJ34" s="121"/>
      <c r="AL34" s="303"/>
    </row>
    <row r="35" spans="1:38" s="301" customFormat="1" ht="15.75">
      <c r="A35" s="76">
        <f t="shared" si="19"/>
        <v>25</v>
      </c>
      <c r="B35" s="273"/>
      <c r="C35" s="274"/>
      <c r="D35" s="78"/>
      <c r="E35" s="98"/>
      <c r="F35" s="99" t="e">
        <f t="shared" si="0"/>
        <v>#DIV/0!</v>
      </c>
      <c r="G35" s="100" t="e">
        <f t="shared" si="1"/>
        <v>#DIV/0!</v>
      </c>
      <c r="H35" s="98"/>
      <c r="I35" s="99" t="e">
        <f t="shared" si="2"/>
        <v>#DIV/0!</v>
      </c>
      <c r="J35" s="100" t="e">
        <f t="shared" si="3"/>
        <v>#DIV/0!</v>
      </c>
      <c r="K35" s="302" t="e">
        <f t="shared" si="20"/>
        <v>#DIV/0!</v>
      </c>
      <c r="L35" s="98"/>
      <c r="M35" s="99" t="e">
        <f t="shared" si="4"/>
        <v>#DIV/0!</v>
      </c>
      <c r="N35" s="100" t="e">
        <f t="shared" si="5"/>
        <v>#DIV/0!</v>
      </c>
      <c r="O35" s="98"/>
      <c r="P35" s="101"/>
      <c r="Q35" s="102" t="e">
        <f t="shared" si="6"/>
        <v>#DIV/0!</v>
      </c>
      <c r="R35" s="103" t="e">
        <f t="shared" si="7"/>
        <v>#DIV/0!</v>
      </c>
      <c r="S35" s="106" t="e">
        <f t="shared" si="8"/>
        <v>#DIV/0!</v>
      </c>
      <c r="T35" s="98"/>
      <c r="U35" s="104" t="e">
        <f t="shared" si="9"/>
        <v>#DIV/0!</v>
      </c>
      <c r="V35" s="100" t="e">
        <f t="shared" si="10"/>
        <v>#DIV/0!</v>
      </c>
      <c r="W35" s="98"/>
      <c r="X35" s="105" t="e">
        <f t="shared" si="11"/>
        <v>#DIV/0!</v>
      </c>
      <c r="Y35" s="100" t="e">
        <f t="shared" si="12"/>
        <v>#DIV/0!</v>
      </c>
      <c r="Z35" s="106" t="e">
        <f t="shared" si="13"/>
        <v>#DIV/0!</v>
      </c>
      <c r="AA35" s="98"/>
      <c r="AB35" s="105">
        <f t="shared" si="14"/>
        <v>0</v>
      </c>
      <c r="AC35" s="107">
        <f t="shared" si="15"/>
        <v>0</v>
      </c>
      <c r="AD35" s="108" t="e">
        <f t="shared" si="16"/>
        <v>#DIV/0!</v>
      </c>
      <c r="AE35" s="98"/>
      <c r="AF35" s="101"/>
      <c r="AG35" s="110">
        <f t="shared" si="17"/>
        <v>0</v>
      </c>
      <c r="AH35" s="111" t="e">
        <f t="shared" si="18"/>
        <v>#DIV/0!</v>
      </c>
      <c r="AI35" s="121"/>
      <c r="AJ35" s="121"/>
      <c r="AL35" s="303"/>
    </row>
    <row r="36" spans="1:38" s="301" customFormat="1" ht="15.75">
      <c r="A36" s="76">
        <f t="shared" si="19"/>
        <v>26</v>
      </c>
      <c r="B36" s="273"/>
      <c r="C36" s="274"/>
      <c r="D36" s="78"/>
      <c r="E36" s="98"/>
      <c r="F36" s="99" t="e">
        <f t="shared" si="0"/>
        <v>#DIV/0!</v>
      </c>
      <c r="G36" s="100" t="e">
        <f t="shared" si="1"/>
        <v>#DIV/0!</v>
      </c>
      <c r="H36" s="98"/>
      <c r="I36" s="99" t="e">
        <f t="shared" si="2"/>
        <v>#DIV/0!</v>
      </c>
      <c r="J36" s="100" t="e">
        <f t="shared" si="3"/>
        <v>#DIV/0!</v>
      </c>
      <c r="K36" s="302" t="e">
        <f t="shared" si="20"/>
        <v>#DIV/0!</v>
      </c>
      <c r="L36" s="98"/>
      <c r="M36" s="99" t="e">
        <f t="shared" si="4"/>
        <v>#DIV/0!</v>
      </c>
      <c r="N36" s="100" t="e">
        <f t="shared" si="5"/>
        <v>#DIV/0!</v>
      </c>
      <c r="O36" s="98"/>
      <c r="P36" s="101"/>
      <c r="Q36" s="102" t="e">
        <f t="shared" si="6"/>
        <v>#DIV/0!</v>
      </c>
      <c r="R36" s="103" t="e">
        <f t="shared" si="7"/>
        <v>#DIV/0!</v>
      </c>
      <c r="S36" s="106" t="e">
        <f t="shared" si="8"/>
        <v>#DIV/0!</v>
      </c>
      <c r="T36" s="98"/>
      <c r="U36" s="104" t="e">
        <f t="shared" si="9"/>
        <v>#DIV/0!</v>
      </c>
      <c r="V36" s="100" t="e">
        <f t="shared" si="10"/>
        <v>#DIV/0!</v>
      </c>
      <c r="W36" s="98"/>
      <c r="X36" s="105" t="e">
        <f t="shared" si="11"/>
        <v>#DIV/0!</v>
      </c>
      <c r="Y36" s="100" t="e">
        <f t="shared" si="12"/>
        <v>#DIV/0!</v>
      </c>
      <c r="Z36" s="106" t="e">
        <f t="shared" si="13"/>
        <v>#DIV/0!</v>
      </c>
      <c r="AA36" s="98"/>
      <c r="AB36" s="105">
        <f t="shared" si="14"/>
        <v>0</v>
      </c>
      <c r="AC36" s="107">
        <f t="shared" si="15"/>
        <v>0</v>
      </c>
      <c r="AD36" s="108" t="e">
        <f t="shared" si="16"/>
        <v>#DIV/0!</v>
      </c>
      <c r="AE36" s="98"/>
      <c r="AF36" s="101"/>
      <c r="AG36" s="110">
        <f t="shared" si="17"/>
        <v>0</v>
      </c>
      <c r="AH36" s="111" t="e">
        <f t="shared" si="18"/>
        <v>#DIV/0!</v>
      </c>
      <c r="AI36" s="121"/>
      <c r="AJ36" s="121"/>
      <c r="AL36" s="303"/>
    </row>
    <row r="37" spans="1:38" s="301" customFormat="1" ht="15.75">
      <c r="A37" s="76">
        <f t="shared" si="19"/>
        <v>27</v>
      </c>
      <c r="B37" s="273"/>
      <c r="C37" s="274"/>
      <c r="D37" s="78"/>
      <c r="E37" s="98"/>
      <c r="F37" s="99" t="e">
        <f t="shared" si="0"/>
        <v>#DIV/0!</v>
      </c>
      <c r="G37" s="100" t="e">
        <f t="shared" si="1"/>
        <v>#DIV/0!</v>
      </c>
      <c r="H37" s="98"/>
      <c r="I37" s="99" t="e">
        <f t="shared" si="2"/>
        <v>#DIV/0!</v>
      </c>
      <c r="J37" s="100" t="e">
        <f t="shared" si="3"/>
        <v>#DIV/0!</v>
      </c>
      <c r="K37" s="302" t="e">
        <f t="shared" si="20"/>
        <v>#DIV/0!</v>
      </c>
      <c r="L37" s="98"/>
      <c r="M37" s="99" t="e">
        <f t="shared" si="4"/>
        <v>#DIV/0!</v>
      </c>
      <c r="N37" s="100" t="e">
        <f t="shared" si="5"/>
        <v>#DIV/0!</v>
      </c>
      <c r="O37" s="98"/>
      <c r="P37" s="101"/>
      <c r="Q37" s="102" t="e">
        <f t="shared" si="6"/>
        <v>#DIV/0!</v>
      </c>
      <c r="R37" s="103" t="e">
        <f t="shared" si="7"/>
        <v>#DIV/0!</v>
      </c>
      <c r="S37" s="106" t="e">
        <f t="shared" si="8"/>
        <v>#DIV/0!</v>
      </c>
      <c r="T37" s="98"/>
      <c r="U37" s="104" t="e">
        <f t="shared" si="9"/>
        <v>#DIV/0!</v>
      </c>
      <c r="V37" s="100" t="e">
        <f t="shared" si="10"/>
        <v>#DIV/0!</v>
      </c>
      <c r="W37" s="98"/>
      <c r="X37" s="105" t="e">
        <f t="shared" si="11"/>
        <v>#DIV/0!</v>
      </c>
      <c r="Y37" s="100" t="e">
        <f t="shared" si="12"/>
        <v>#DIV/0!</v>
      </c>
      <c r="Z37" s="106" t="e">
        <f t="shared" si="13"/>
        <v>#DIV/0!</v>
      </c>
      <c r="AA37" s="98"/>
      <c r="AB37" s="105">
        <f t="shared" si="14"/>
        <v>0</v>
      </c>
      <c r="AC37" s="107">
        <f t="shared" si="15"/>
        <v>0</v>
      </c>
      <c r="AD37" s="108" t="e">
        <f t="shared" si="16"/>
        <v>#DIV/0!</v>
      </c>
      <c r="AE37" s="98"/>
      <c r="AF37" s="101"/>
      <c r="AG37" s="110">
        <f t="shared" si="17"/>
        <v>0</v>
      </c>
      <c r="AH37" s="111" t="e">
        <f t="shared" si="18"/>
        <v>#DIV/0!</v>
      </c>
      <c r="AI37" s="121"/>
      <c r="AJ37" s="121"/>
      <c r="AL37" s="303"/>
    </row>
    <row r="38" spans="1:38" s="301" customFormat="1" ht="15.75">
      <c r="A38" s="76">
        <f t="shared" si="19"/>
        <v>28</v>
      </c>
      <c r="B38" s="273"/>
      <c r="C38" s="274"/>
      <c r="D38" s="78"/>
      <c r="E38" s="98"/>
      <c r="F38" s="99" t="e">
        <f t="shared" si="0"/>
        <v>#DIV/0!</v>
      </c>
      <c r="G38" s="100" t="e">
        <f t="shared" si="1"/>
        <v>#DIV/0!</v>
      </c>
      <c r="H38" s="98"/>
      <c r="I38" s="99" t="e">
        <f t="shared" si="2"/>
        <v>#DIV/0!</v>
      </c>
      <c r="J38" s="100" t="e">
        <f t="shared" si="3"/>
        <v>#DIV/0!</v>
      </c>
      <c r="K38" s="302" t="e">
        <f t="shared" si="20"/>
        <v>#DIV/0!</v>
      </c>
      <c r="L38" s="98"/>
      <c r="M38" s="99" t="e">
        <f t="shared" si="4"/>
        <v>#DIV/0!</v>
      </c>
      <c r="N38" s="100" t="e">
        <f t="shared" si="5"/>
        <v>#DIV/0!</v>
      </c>
      <c r="O38" s="98"/>
      <c r="P38" s="101"/>
      <c r="Q38" s="102" t="e">
        <f t="shared" si="6"/>
        <v>#DIV/0!</v>
      </c>
      <c r="R38" s="103" t="e">
        <f t="shared" si="7"/>
        <v>#DIV/0!</v>
      </c>
      <c r="S38" s="106" t="e">
        <f t="shared" si="8"/>
        <v>#DIV/0!</v>
      </c>
      <c r="T38" s="98"/>
      <c r="U38" s="104" t="e">
        <f t="shared" si="9"/>
        <v>#DIV/0!</v>
      </c>
      <c r="V38" s="100" t="e">
        <f t="shared" si="10"/>
        <v>#DIV/0!</v>
      </c>
      <c r="W38" s="98"/>
      <c r="X38" s="105" t="e">
        <f t="shared" si="11"/>
        <v>#DIV/0!</v>
      </c>
      <c r="Y38" s="100" t="e">
        <f t="shared" si="12"/>
        <v>#DIV/0!</v>
      </c>
      <c r="Z38" s="106" t="e">
        <f t="shared" si="13"/>
        <v>#DIV/0!</v>
      </c>
      <c r="AA38" s="98"/>
      <c r="AB38" s="105">
        <f t="shared" si="14"/>
        <v>0</v>
      </c>
      <c r="AC38" s="107">
        <f t="shared" si="15"/>
        <v>0</v>
      </c>
      <c r="AD38" s="108" t="e">
        <f t="shared" si="16"/>
        <v>#DIV/0!</v>
      </c>
      <c r="AE38" s="98"/>
      <c r="AF38" s="101"/>
      <c r="AG38" s="110">
        <f t="shared" si="17"/>
        <v>0</v>
      </c>
      <c r="AH38" s="111" t="e">
        <f t="shared" si="18"/>
        <v>#DIV/0!</v>
      </c>
      <c r="AI38" s="121"/>
      <c r="AJ38" s="121"/>
      <c r="AL38" s="303"/>
    </row>
    <row r="39" spans="1:38" s="301" customFormat="1" ht="15.75">
      <c r="A39" s="76">
        <f t="shared" si="19"/>
        <v>29</v>
      </c>
      <c r="B39" s="273"/>
      <c r="C39" s="274"/>
      <c r="D39" s="78"/>
      <c r="E39" s="98"/>
      <c r="F39" s="99" t="e">
        <f t="shared" si="0"/>
        <v>#DIV/0!</v>
      </c>
      <c r="G39" s="100" t="e">
        <f t="shared" si="1"/>
        <v>#DIV/0!</v>
      </c>
      <c r="H39" s="98"/>
      <c r="I39" s="99" t="e">
        <f t="shared" si="2"/>
        <v>#DIV/0!</v>
      </c>
      <c r="J39" s="100" t="e">
        <f t="shared" si="3"/>
        <v>#DIV/0!</v>
      </c>
      <c r="K39" s="302" t="e">
        <f t="shared" si="20"/>
        <v>#DIV/0!</v>
      </c>
      <c r="L39" s="98"/>
      <c r="M39" s="99" t="e">
        <f t="shared" si="4"/>
        <v>#DIV/0!</v>
      </c>
      <c r="N39" s="100" t="e">
        <f t="shared" si="5"/>
        <v>#DIV/0!</v>
      </c>
      <c r="O39" s="98"/>
      <c r="P39" s="101"/>
      <c r="Q39" s="102" t="e">
        <f t="shared" si="6"/>
        <v>#DIV/0!</v>
      </c>
      <c r="R39" s="103" t="e">
        <f t="shared" si="7"/>
        <v>#DIV/0!</v>
      </c>
      <c r="S39" s="106" t="e">
        <f t="shared" si="8"/>
        <v>#DIV/0!</v>
      </c>
      <c r="T39" s="98"/>
      <c r="U39" s="104" t="e">
        <f t="shared" si="9"/>
        <v>#DIV/0!</v>
      </c>
      <c r="V39" s="100" t="e">
        <f t="shared" si="10"/>
        <v>#DIV/0!</v>
      </c>
      <c r="W39" s="98"/>
      <c r="X39" s="105" t="e">
        <f t="shared" si="11"/>
        <v>#DIV/0!</v>
      </c>
      <c r="Y39" s="100" t="e">
        <f t="shared" si="12"/>
        <v>#DIV/0!</v>
      </c>
      <c r="Z39" s="106" t="e">
        <f t="shared" si="13"/>
        <v>#DIV/0!</v>
      </c>
      <c r="AA39" s="98"/>
      <c r="AB39" s="105">
        <f t="shared" si="14"/>
        <v>0</v>
      </c>
      <c r="AC39" s="107">
        <f t="shared" si="15"/>
        <v>0</v>
      </c>
      <c r="AD39" s="108" t="e">
        <f t="shared" si="16"/>
        <v>#DIV/0!</v>
      </c>
      <c r="AE39" s="98"/>
      <c r="AF39" s="101"/>
      <c r="AG39" s="110">
        <f t="shared" si="17"/>
        <v>0</v>
      </c>
      <c r="AH39" s="111" t="e">
        <f t="shared" si="18"/>
        <v>#DIV/0!</v>
      </c>
      <c r="AI39" s="121"/>
      <c r="AJ39" s="121"/>
      <c r="AL39" s="303"/>
    </row>
    <row r="40" spans="1:38" s="301" customFormat="1" ht="15.75">
      <c r="A40" s="76">
        <f t="shared" si="19"/>
        <v>30</v>
      </c>
      <c r="B40" s="273"/>
      <c r="C40" s="274"/>
      <c r="D40" s="78"/>
      <c r="E40" s="98"/>
      <c r="F40" s="99" t="e">
        <f t="shared" si="0"/>
        <v>#DIV/0!</v>
      </c>
      <c r="G40" s="100" t="e">
        <f t="shared" si="1"/>
        <v>#DIV/0!</v>
      </c>
      <c r="H40" s="98"/>
      <c r="I40" s="99" t="e">
        <f t="shared" si="2"/>
        <v>#DIV/0!</v>
      </c>
      <c r="J40" s="100" t="e">
        <f t="shared" si="3"/>
        <v>#DIV/0!</v>
      </c>
      <c r="K40" s="302" t="e">
        <f t="shared" si="20"/>
        <v>#DIV/0!</v>
      </c>
      <c r="L40" s="98"/>
      <c r="M40" s="99" t="e">
        <f t="shared" si="4"/>
        <v>#DIV/0!</v>
      </c>
      <c r="N40" s="100" t="e">
        <f t="shared" si="5"/>
        <v>#DIV/0!</v>
      </c>
      <c r="O40" s="98"/>
      <c r="P40" s="101"/>
      <c r="Q40" s="102" t="e">
        <f t="shared" si="6"/>
        <v>#DIV/0!</v>
      </c>
      <c r="R40" s="103" t="e">
        <f t="shared" si="7"/>
        <v>#DIV/0!</v>
      </c>
      <c r="S40" s="106" t="e">
        <f t="shared" si="8"/>
        <v>#DIV/0!</v>
      </c>
      <c r="T40" s="98"/>
      <c r="U40" s="104" t="e">
        <f t="shared" si="9"/>
        <v>#DIV/0!</v>
      </c>
      <c r="V40" s="100" t="e">
        <f t="shared" si="10"/>
        <v>#DIV/0!</v>
      </c>
      <c r="W40" s="98"/>
      <c r="X40" s="105" t="e">
        <f t="shared" si="11"/>
        <v>#DIV/0!</v>
      </c>
      <c r="Y40" s="100" t="e">
        <f t="shared" si="12"/>
        <v>#DIV/0!</v>
      </c>
      <c r="Z40" s="106" t="e">
        <f t="shared" si="13"/>
        <v>#DIV/0!</v>
      </c>
      <c r="AA40" s="98"/>
      <c r="AB40" s="105">
        <f t="shared" si="14"/>
        <v>0</v>
      </c>
      <c r="AC40" s="107">
        <f t="shared" si="15"/>
        <v>0</v>
      </c>
      <c r="AD40" s="108" t="e">
        <f t="shared" si="16"/>
        <v>#DIV/0!</v>
      </c>
      <c r="AE40" s="98"/>
      <c r="AF40" s="101"/>
      <c r="AG40" s="110">
        <f t="shared" si="17"/>
        <v>0</v>
      </c>
      <c r="AH40" s="111" t="e">
        <f t="shared" si="18"/>
        <v>#DIV/0!</v>
      </c>
      <c r="AI40" s="121"/>
      <c r="AJ40" s="121"/>
      <c r="AL40" s="303"/>
    </row>
    <row r="41" spans="1:38" s="301" customFormat="1" ht="15.75">
      <c r="A41" s="76">
        <f t="shared" si="19"/>
        <v>31</v>
      </c>
      <c r="B41" s="273"/>
      <c r="C41" s="274"/>
      <c r="D41" s="78"/>
      <c r="E41" s="98"/>
      <c r="F41" s="99" t="e">
        <f t="shared" si="0"/>
        <v>#DIV/0!</v>
      </c>
      <c r="G41" s="100" t="e">
        <f t="shared" si="1"/>
        <v>#DIV/0!</v>
      </c>
      <c r="H41" s="98"/>
      <c r="I41" s="99" t="e">
        <f t="shared" si="2"/>
        <v>#DIV/0!</v>
      </c>
      <c r="J41" s="100" t="e">
        <f t="shared" si="3"/>
        <v>#DIV/0!</v>
      </c>
      <c r="K41" s="302" t="e">
        <f t="shared" si="20"/>
        <v>#DIV/0!</v>
      </c>
      <c r="L41" s="98"/>
      <c r="M41" s="99" t="e">
        <f t="shared" si="4"/>
        <v>#DIV/0!</v>
      </c>
      <c r="N41" s="100" t="e">
        <f t="shared" si="5"/>
        <v>#DIV/0!</v>
      </c>
      <c r="O41" s="98"/>
      <c r="P41" s="101"/>
      <c r="Q41" s="102" t="e">
        <f t="shared" si="6"/>
        <v>#DIV/0!</v>
      </c>
      <c r="R41" s="103" t="e">
        <f t="shared" si="7"/>
        <v>#DIV/0!</v>
      </c>
      <c r="S41" s="106" t="e">
        <f t="shared" si="8"/>
        <v>#DIV/0!</v>
      </c>
      <c r="T41" s="98"/>
      <c r="U41" s="104" t="e">
        <f t="shared" si="9"/>
        <v>#DIV/0!</v>
      </c>
      <c r="V41" s="100" t="e">
        <f t="shared" si="10"/>
        <v>#DIV/0!</v>
      </c>
      <c r="W41" s="98"/>
      <c r="X41" s="105" t="e">
        <f t="shared" si="11"/>
        <v>#DIV/0!</v>
      </c>
      <c r="Y41" s="100" t="e">
        <f t="shared" si="12"/>
        <v>#DIV/0!</v>
      </c>
      <c r="Z41" s="106" t="e">
        <f t="shared" si="13"/>
        <v>#DIV/0!</v>
      </c>
      <c r="AA41" s="98"/>
      <c r="AB41" s="105">
        <f t="shared" si="14"/>
        <v>0</v>
      </c>
      <c r="AC41" s="107">
        <f t="shared" si="15"/>
        <v>0</v>
      </c>
      <c r="AD41" s="108" t="e">
        <f t="shared" si="16"/>
        <v>#DIV/0!</v>
      </c>
      <c r="AE41" s="98"/>
      <c r="AF41" s="101"/>
      <c r="AG41" s="110">
        <f t="shared" si="17"/>
        <v>0</v>
      </c>
      <c r="AH41" s="111" t="e">
        <f t="shared" si="18"/>
        <v>#DIV/0!</v>
      </c>
      <c r="AI41" s="121"/>
      <c r="AJ41" s="121"/>
      <c r="AL41" s="303"/>
    </row>
    <row r="42" spans="1:38" s="301" customFormat="1" ht="15.75">
      <c r="A42" s="76">
        <f t="shared" si="19"/>
        <v>32</v>
      </c>
      <c r="B42" s="273"/>
      <c r="C42" s="274"/>
      <c r="D42" s="78"/>
      <c r="E42" s="98"/>
      <c r="F42" s="99" t="e">
        <f t="shared" si="0"/>
        <v>#DIV/0!</v>
      </c>
      <c r="G42" s="100" t="e">
        <f t="shared" si="1"/>
        <v>#DIV/0!</v>
      </c>
      <c r="H42" s="98"/>
      <c r="I42" s="99" t="e">
        <f t="shared" si="2"/>
        <v>#DIV/0!</v>
      </c>
      <c r="J42" s="100" t="e">
        <f t="shared" si="3"/>
        <v>#DIV/0!</v>
      </c>
      <c r="K42" s="302" t="e">
        <f t="shared" si="20"/>
        <v>#DIV/0!</v>
      </c>
      <c r="L42" s="98"/>
      <c r="M42" s="99" t="e">
        <f t="shared" si="4"/>
        <v>#DIV/0!</v>
      </c>
      <c r="N42" s="100" t="e">
        <f t="shared" si="5"/>
        <v>#DIV/0!</v>
      </c>
      <c r="O42" s="98"/>
      <c r="P42" s="101"/>
      <c r="Q42" s="102" t="e">
        <f t="shared" si="6"/>
        <v>#DIV/0!</v>
      </c>
      <c r="R42" s="103" t="e">
        <f t="shared" si="7"/>
        <v>#DIV/0!</v>
      </c>
      <c r="S42" s="106" t="e">
        <f t="shared" si="8"/>
        <v>#DIV/0!</v>
      </c>
      <c r="T42" s="98"/>
      <c r="U42" s="104" t="e">
        <f t="shared" si="9"/>
        <v>#DIV/0!</v>
      </c>
      <c r="V42" s="100" t="e">
        <f t="shared" si="10"/>
        <v>#DIV/0!</v>
      </c>
      <c r="W42" s="98"/>
      <c r="X42" s="105" t="e">
        <f t="shared" si="11"/>
        <v>#DIV/0!</v>
      </c>
      <c r="Y42" s="100" t="e">
        <f t="shared" si="12"/>
        <v>#DIV/0!</v>
      </c>
      <c r="Z42" s="106" t="e">
        <f t="shared" si="13"/>
        <v>#DIV/0!</v>
      </c>
      <c r="AA42" s="98"/>
      <c r="AB42" s="105">
        <f t="shared" si="14"/>
        <v>0</v>
      </c>
      <c r="AC42" s="107">
        <f t="shared" si="15"/>
        <v>0</v>
      </c>
      <c r="AD42" s="108" t="e">
        <f t="shared" si="16"/>
        <v>#DIV/0!</v>
      </c>
      <c r="AE42" s="98"/>
      <c r="AF42" s="101"/>
      <c r="AG42" s="110">
        <f t="shared" si="17"/>
        <v>0</v>
      </c>
      <c r="AH42" s="111" t="e">
        <f t="shared" si="18"/>
        <v>#DIV/0!</v>
      </c>
      <c r="AI42" s="121"/>
      <c r="AJ42" s="121"/>
      <c r="AL42" s="303"/>
    </row>
    <row r="43" spans="1:38" s="301" customFormat="1" ht="15.75">
      <c r="A43" s="76">
        <f t="shared" si="19"/>
        <v>33</v>
      </c>
      <c r="B43" s="273"/>
      <c r="C43" s="274"/>
      <c r="D43" s="78"/>
      <c r="E43" s="98"/>
      <c r="F43" s="99" t="e">
        <f t="shared" si="0"/>
        <v>#DIV/0!</v>
      </c>
      <c r="G43" s="100" t="e">
        <f t="shared" si="1"/>
        <v>#DIV/0!</v>
      </c>
      <c r="H43" s="98"/>
      <c r="I43" s="99" t="e">
        <f t="shared" si="2"/>
        <v>#DIV/0!</v>
      </c>
      <c r="J43" s="100" t="e">
        <f t="shared" si="3"/>
        <v>#DIV/0!</v>
      </c>
      <c r="K43" s="302" t="e">
        <f t="shared" si="20"/>
        <v>#DIV/0!</v>
      </c>
      <c r="L43" s="98"/>
      <c r="M43" s="99" t="e">
        <f t="shared" si="4"/>
        <v>#DIV/0!</v>
      </c>
      <c r="N43" s="100" t="e">
        <f t="shared" si="5"/>
        <v>#DIV/0!</v>
      </c>
      <c r="O43" s="98"/>
      <c r="P43" s="101"/>
      <c r="Q43" s="102" t="e">
        <f t="shared" si="6"/>
        <v>#DIV/0!</v>
      </c>
      <c r="R43" s="103" t="e">
        <f t="shared" si="7"/>
        <v>#DIV/0!</v>
      </c>
      <c r="S43" s="106" t="e">
        <f t="shared" si="8"/>
        <v>#DIV/0!</v>
      </c>
      <c r="T43" s="98"/>
      <c r="U43" s="104" t="e">
        <f t="shared" si="9"/>
        <v>#DIV/0!</v>
      </c>
      <c r="V43" s="100" t="e">
        <f t="shared" si="10"/>
        <v>#DIV/0!</v>
      </c>
      <c r="W43" s="98"/>
      <c r="X43" s="105" t="e">
        <f t="shared" si="11"/>
        <v>#DIV/0!</v>
      </c>
      <c r="Y43" s="100" t="e">
        <f t="shared" si="12"/>
        <v>#DIV/0!</v>
      </c>
      <c r="Z43" s="106" t="e">
        <f t="shared" si="13"/>
        <v>#DIV/0!</v>
      </c>
      <c r="AA43" s="98"/>
      <c r="AB43" s="105">
        <f t="shared" si="14"/>
        <v>0</v>
      </c>
      <c r="AC43" s="107">
        <f t="shared" si="15"/>
        <v>0</v>
      </c>
      <c r="AD43" s="108" t="e">
        <f t="shared" si="16"/>
        <v>#DIV/0!</v>
      </c>
      <c r="AE43" s="98"/>
      <c r="AF43" s="101"/>
      <c r="AG43" s="110">
        <f t="shared" si="17"/>
        <v>0</v>
      </c>
      <c r="AH43" s="111" t="e">
        <f t="shared" si="18"/>
        <v>#DIV/0!</v>
      </c>
      <c r="AI43" s="121"/>
      <c r="AJ43" s="121"/>
      <c r="AL43" s="303"/>
    </row>
    <row r="44" spans="1:38" s="301" customFormat="1" ht="15.75">
      <c r="A44" s="76">
        <f t="shared" si="19"/>
        <v>34</v>
      </c>
      <c r="B44" s="273"/>
      <c r="C44" s="274"/>
      <c r="D44" s="78"/>
      <c r="E44" s="98"/>
      <c r="F44" s="99" t="e">
        <f t="shared" si="0"/>
        <v>#DIV/0!</v>
      </c>
      <c r="G44" s="100" t="e">
        <f t="shared" si="1"/>
        <v>#DIV/0!</v>
      </c>
      <c r="H44" s="98"/>
      <c r="I44" s="99" t="e">
        <f t="shared" si="2"/>
        <v>#DIV/0!</v>
      </c>
      <c r="J44" s="100" t="e">
        <f t="shared" si="3"/>
        <v>#DIV/0!</v>
      </c>
      <c r="K44" s="302" t="e">
        <f t="shared" si="20"/>
        <v>#DIV/0!</v>
      </c>
      <c r="L44" s="98"/>
      <c r="M44" s="99" t="e">
        <f t="shared" si="4"/>
        <v>#DIV/0!</v>
      </c>
      <c r="N44" s="100" t="e">
        <f t="shared" si="5"/>
        <v>#DIV/0!</v>
      </c>
      <c r="O44" s="98"/>
      <c r="P44" s="101"/>
      <c r="Q44" s="102" t="e">
        <f t="shared" si="6"/>
        <v>#DIV/0!</v>
      </c>
      <c r="R44" s="103" t="e">
        <f t="shared" si="7"/>
        <v>#DIV/0!</v>
      </c>
      <c r="S44" s="106" t="e">
        <f t="shared" si="8"/>
        <v>#DIV/0!</v>
      </c>
      <c r="T44" s="98"/>
      <c r="U44" s="104" t="e">
        <f t="shared" si="9"/>
        <v>#DIV/0!</v>
      </c>
      <c r="V44" s="100" t="e">
        <f t="shared" si="10"/>
        <v>#DIV/0!</v>
      </c>
      <c r="W44" s="98"/>
      <c r="X44" s="105" t="e">
        <f t="shared" si="11"/>
        <v>#DIV/0!</v>
      </c>
      <c r="Y44" s="100" t="e">
        <f t="shared" si="12"/>
        <v>#DIV/0!</v>
      </c>
      <c r="Z44" s="106" t="e">
        <f t="shared" si="13"/>
        <v>#DIV/0!</v>
      </c>
      <c r="AA44" s="98"/>
      <c r="AB44" s="105">
        <f t="shared" si="14"/>
        <v>0</v>
      </c>
      <c r="AC44" s="107">
        <f t="shared" si="15"/>
        <v>0</v>
      </c>
      <c r="AD44" s="108" t="e">
        <f t="shared" si="16"/>
        <v>#DIV/0!</v>
      </c>
      <c r="AE44" s="98"/>
      <c r="AF44" s="101"/>
      <c r="AG44" s="110">
        <f t="shared" si="17"/>
        <v>0</v>
      </c>
      <c r="AH44" s="111" t="e">
        <f t="shared" si="18"/>
        <v>#DIV/0!</v>
      </c>
      <c r="AI44" s="121"/>
      <c r="AJ44" s="121"/>
      <c r="AL44" s="303"/>
    </row>
    <row r="45" spans="1:38" s="301" customFormat="1" ht="15.75">
      <c r="A45" s="76">
        <f t="shared" si="19"/>
        <v>35</v>
      </c>
      <c r="B45" s="273"/>
      <c r="C45" s="274"/>
      <c r="D45" s="78"/>
      <c r="E45" s="98"/>
      <c r="F45" s="99" t="e">
        <f t="shared" si="0"/>
        <v>#DIV/0!</v>
      </c>
      <c r="G45" s="100" t="e">
        <f t="shared" si="1"/>
        <v>#DIV/0!</v>
      </c>
      <c r="H45" s="98"/>
      <c r="I45" s="99" t="e">
        <f t="shared" si="2"/>
        <v>#DIV/0!</v>
      </c>
      <c r="J45" s="100" t="e">
        <f t="shared" si="3"/>
        <v>#DIV/0!</v>
      </c>
      <c r="K45" s="302" t="e">
        <f t="shared" si="20"/>
        <v>#DIV/0!</v>
      </c>
      <c r="L45" s="98"/>
      <c r="M45" s="99" t="e">
        <f t="shared" si="4"/>
        <v>#DIV/0!</v>
      </c>
      <c r="N45" s="100" t="e">
        <f t="shared" si="5"/>
        <v>#DIV/0!</v>
      </c>
      <c r="O45" s="98"/>
      <c r="P45" s="101"/>
      <c r="Q45" s="102" t="e">
        <f t="shared" si="6"/>
        <v>#DIV/0!</v>
      </c>
      <c r="R45" s="103" t="e">
        <f t="shared" si="7"/>
        <v>#DIV/0!</v>
      </c>
      <c r="S45" s="106" t="e">
        <f t="shared" si="8"/>
        <v>#DIV/0!</v>
      </c>
      <c r="T45" s="98"/>
      <c r="U45" s="104" t="e">
        <f t="shared" si="9"/>
        <v>#DIV/0!</v>
      </c>
      <c r="V45" s="100" t="e">
        <f t="shared" si="10"/>
        <v>#DIV/0!</v>
      </c>
      <c r="W45" s="98"/>
      <c r="X45" s="105" t="e">
        <f t="shared" si="11"/>
        <v>#DIV/0!</v>
      </c>
      <c r="Y45" s="100" t="e">
        <f t="shared" si="12"/>
        <v>#DIV/0!</v>
      </c>
      <c r="Z45" s="106" t="e">
        <f t="shared" si="13"/>
        <v>#DIV/0!</v>
      </c>
      <c r="AA45" s="98"/>
      <c r="AB45" s="105">
        <f t="shared" si="14"/>
        <v>0</v>
      </c>
      <c r="AC45" s="107">
        <f t="shared" si="15"/>
        <v>0</v>
      </c>
      <c r="AD45" s="108" t="e">
        <f t="shared" si="16"/>
        <v>#DIV/0!</v>
      </c>
      <c r="AE45" s="98"/>
      <c r="AF45" s="101"/>
      <c r="AG45" s="110">
        <f t="shared" si="17"/>
        <v>0</v>
      </c>
      <c r="AH45" s="111" t="e">
        <f t="shared" si="18"/>
        <v>#DIV/0!</v>
      </c>
      <c r="AI45" s="121"/>
      <c r="AJ45" s="121"/>
      <c r="AL45" s="303"/>
    </row>
    <row r="46" spans="1:38" s="301" customFormat="1" ht="15.75">
      <c r="A46" s="76">
        <f t="shared" si="19"/>
        <v>36</v>
      </c>
      <c r="B46" s="273"/>
      <c r="C46" s="274"/>
      <c r="D46" s="78"/>
      <c r="E46" s="98"/>
      <c r="F46" s="99" t="e">
        <f t="shared" si="0"/>
        <v>#DIV/0!</v>
      </c>
      <c r="G46" s="100" t="e">
        <f t="shared" si="1"/>
        <v>#DIV/0!</v>
      </c>
      <c r="H46" s="98"/>
      <c r="I46" s="99" t="e">
        <f t="shared" si="2"/>
        <v>#DIV/0!</v>
      </c>
      <c r="J46" s="100" t="e">
        <f t="shared" si="3"/>
        <v>#DIV/0!</v>
      </c>
      <c r="K46" s="302" t="e">
        <f t="shared" si="20"/>
        <v>#DIV/0!</v>
      </c>
      <c r="L46" s="98"/>
      <c r="M46" s="99" t="e">
        <f t="shared" si="4"/>
        <v>#DIV/0!</v>
      </c>
      <c r="N46" s="100" t="e">
        <f t="shared" si="5"/>
        <v>#DIV/0!</v>
      </c>
      <c r="O46" s="98"/>
      <c r="P46" s="101"/>
      <c r="Q46" s="102" t="e">
        <f t="shared" si="6"/>
        <v>#DIV/0!</v>
      </c>
      <c r="R46" s="103" t="e">
        <f t="shared" si="7"/>
        <v>#DIV/0!</v>
      </c>
      <c r="S46" s="106" t="e">
        <f t="shared" si="8"/>
        <v>#DIV/0!</v>
      </c>
      <c r="T46" s="98"/>
      <c r="U46" s="104" t="e">
        <f t="shared" si="9"/>
        <v>#DIV/0!</v>
      </c>
      <c r="V46" s="100" t="e">
        <f t="shared" si="10"/>
        <v>#DIV/0!</v>
      </c>
      <c r="W46" s="98"/>
      <c r="X46" s="105" t="e">
        <f t="shared" si="11"/>
        <v>#DIV/0!</v>
      </c>
      <c r="Y46" s="100" t="e">
        <f t="shared" si="12"/>
        <v>#DIV/0!</v>
      </c>
      <c r="Z46" s="106" t="e">
        <f t="shared" si="13"/>
        <v>#DIV/0!</v>
      </c>
      <c r="AA46" s="98"/>
      <c r="AB46" s="105">
        <f t="shared" si="14"/>
        <v>0</v>
      </c>
      <c r="AC46" s="107">
        <f t="shared" si="15"/>
        <v>0</v>
      </c>
      <c r="AD46" s="108" t="e">
        <f t="shared" si="16"/>
        <v>#DIV/0!</v>
      </c>
      <c r="AE46" s="98"/>
      <c r="AF46" s="101"/>
      <c r="AG46" s="110">
        <f t="shared" si="17"/>
        <v>0</v>
      </c>
      <c r="AH46" s="111" t="e">
        <f t="shared" si="18"/>
        <v>#DIV/0!</v>
      </c>
      <c r="AI46" s="121"/>
      <c r="AJ46" s="121"/>
      <c r="AL46" s="303"/>
    </row>
    <row r="47" spans="1:38" s="301" customFormat="1" ht="15.75">
      <c r="A47" s="76">
        <f t="shared" si="19"/>
        <v>37</v>
      </c>
      <c r="B47" s="273"/>
      <c r="C47" s="274"/>
      <c r="D47" s="78"/>
      <c r="E47" s="98"/>
      <c r="F47" s="99" t="e">
        <f t="shared" si="0"/>
        <v>#DIV/0!</v>
      </c>
      <c r="G47" s="100" t="e">
        <f t="shared" si="1"/>
        <v>#DIV/0!</v>
      </c>
      <c r="H47" s="98"/>
      <c r="I47" s="99" t="e">
        <f t="shared" si="2"/>
        <v>#DIV/0!</v>
      </c>
      <c r="J47" s="100" t="e">
        <f t="shared" si="3"/>
        <v>#DIV/0!</v>
      </c>
      <c r="K47" s="302" t="e">
        <f t="shared" si="20"/>
        <v>#DIV/0!</v>
      </c>
      <c r="L47" s="98"/>
      <c r="M47" s="99" t="e">
        <f t="shared" si="4"/>
        <v>#DIV/0!</v>
      </c>
      <c r="N47" s="100" t="e">
        <f t="shared" si="5"/>
        <v>#DIV/0!</v>
      </c>
      <c r="O47" s="98"/>
      <c r="P47" s="101"/>
      <c r="Q47" s="102" t="e">
        <f t="shared" si="6"/>
        <v>#DIV/0!</v>
      </c>
      <c r="R47" s="103" t="e">
        <f t="shared" si="7"/>
        <v>#DIV/0!</v>
      </c>
      <c r="S47" s="106" t="e">
        <f t="shared" si="8"/>
        <v>#DIV/0!</v>
      </c>
      <c r="T47" s="98"/>
      <c r="U47" s="104" t="e">
        <f t="shared" si="9"/>
        <v>#DIV/0!</v>
      </c>
      <c r="V47" s="100" t="e">
        <f t="shared" si="10"/>
        <v>#DIV/0!</v>
      </c>
      <c r="W47" s="98"/>
      <c r="X47" s="105" t="e">
        <f t="shared" si="11"/>
        <v>#DIV/0!</v>
      </c>
      <c r="Y47" s="100" t="e">
        <f t="shared" si="12"/>
        <v>#DIV/0!</v>
      </c>
      <c r="Z47" s="106" t="e">
        <f t="shared" si="13"/>
        <v>#DIV/0!</v>
      </c>
      <c r="AA47" s="98"/>
      <c r="AB47" s="105">
        <f t="shared" si="14"/>
        <v>0</v>
      </c>
      <c r="AC47" s="107">
        <f t="shared" si="15"/>
        <v>0</v>
      </c>
      <c r="AD47" s="108" t="e">
        <f t="shared" si="16"/>
        <v>#DIV/0!</v>
      </c>
      <c r="AE47" s="98"/>
      <c r="AF47" s="101"/>
      <c r="AG47" s="110">
        <f t="shared" si="17"/>
        <v>0</v>
      </c>
      <c r="AH47" s="111" t="e">
        <f t="shared" si="18"/>
        <v>#DIV/0!</v>
      </c>
      <c r="AI47" s="121"/>
      <c r="AJ47" s="121"/>
      <c r="AL47" s="303"/>
    </row>
    <row r="48" spans="1:38" s="301" customFormat="1" ht="15.75">
      <c r="A48" s="76">
        <f t="shared" si="19"/>
        <v>38</v>
      </c>
      <c r="B48" s="273"/>
      <c r="C48" s="274"/>
      <c r="D48" s="78"/>
      <c r="E48" s="98"/>
      <c r="F48" s="99" t="e">
        <f t="shared" si="0"/>
        <v>#DIV/0!</v>
      </c>
      <c r="G48" s="100" t="e">
        <f t="shared" si="1"/>
        <v>#DIV/0!</v>
      </c>
      <c r="H48" s="98"/>
      <c r="I48" s="99" t="e">
        <f t="shared" si="2"/>
        <v>#DIV/0!</v>
      </c>
      <c r="J48" s="100" t="e">
        <f t="shared" si="3"/>
        <v>#DIV/0!</v>
      </c>
      <c r="K48" s="302" t="e">
        <f t="shared" si="20"/>
        <v>#DIV/0!</v>
      </c>
      <c r="L48" s="98"/>
      <c r="M48" s="99" t="e">
        <f t="shared" si="4"/>
        <v>#DIV/0!</v>
      </c>
      <c r="N48" s="100" t="e">
        <f t="shared" si="5"/>
        <v>#DIV/0!</v>
      </c>
      <c r="O48" s="98"/>
      <c r="P48" s="101"/>
      <c r="Q48" s="102" t="e">
        <f t="shared" si="6"/>
        <v>#DIV/0!</v>
      </c>
      <c r="R48" s="103" t="e">
        <f t="shared" si="7"/>
        <v>#DIV/0!</v>
      </c>
      <c r="S48" s="106" t="e">
        <f t="shared" si="8"/>
        <v>#DIV/0!</v>
      </c>
      <c r="T48" s="98"/>
      <c r="U48" s="104" t="e">
        <f t="shared" si="9"/>
        <v>#DIV/0!</v>
      </c>
      <c r="V48" s="100" t="e">
        <f t="shared" si="10"/>
        <v>#DIV/0!</v>
      </c>
      <c r="W48" s="98"/>
      <c r="X48" s="105" t="e">
        <f t="shared" si="11"/>
        <v>#DIV/0!</v>
      </c>
      <c r="Y48" s="100" t="e">
        <f t="shared" si="12"/>
        <v>#DIV/0!</v>
      </c>
      <c r="Z48" s="106" t="e">
        <f t="shared" si="13"/>
        <v>#DIV/0!</v>
      </c>
      <c r="AA48" s="98"/>
      <c r="AB48" s="105">
        <f t="shared" si="14"/>
        <v>0</v>
      </c>
      <c r="AC48" s="107">
        <f t="shared" si="15"/>
        <v>0</v>
      </c>
      <c r="AD48" s="108" t="e">
        <f t="shared" si="16"/>
        <v>#DIV/0!</v>
      </c>
      <c r="AE48" s="98"/>
      <c r="AF48" s="101"/>
      <c r="AG48" s="110">
        <f t="shared" si="17"/>
        <v>0</v>
      </c>
      <c r="AH48" s="111" t="e">
        <f t="shared" si="18"/>
        <v>#DIV/0!</v>
      </c>
      <c r="AI48" s="121"/>
      <c r="AJ48" s="121"/>
      <c r="AL48" s="303"/>
    </row>
    <row r="49" spans="1:38" s="301" customFormat="1" ht="15.75">
      <c r="A49" s="76">
        <f t="shared" si="19"/>
        <v>39</v>
      </c>
      <c r="B49" s="273"/>
      <c r="C49" s="274"/>
      <c r="D49" s="78"/>
      <c r="E49" s="98"/>
      <c r="F49" s="99" t="e">
        <f t="shared" si="0"/>
        <v>#DIV/0!</v>
      </c>
      <c r="G49" s="100" t="e">
        <f t="shared" si="1"/>
        <v>#DIV/0!</v>
      </c>
      <c r="H49" s="98"/>
      <c r="I49" s="99" t="e">
        <f t="shared" si="2"/>
        <v>#DIV/0!</v>
      </c>
      <c r="J49" s="100" t="e">
        <f t="shared" si="3"/>
        <v>#DIV/0!</v>
      </c>
      <c r="K49" s="302" t="e">
        <f t="shared" si="20"/>
        <v>#DIV/0!</v>
      </c>
      <c r="L49" s="98"/>
      <c r="M49" s="99" t="e">
        <f t="shared" si="4"/>
        <v>#DIV/0!</v>
      </c>
      <c r="N49" s="100" t="e">
        <f t="shared" si="5"/>
        <v>#DIV/0!</v>
      </c>
      <c r="O49" s="98"/>
      <c r="P49" s="101"/>
      <c r="Q49" s="102" t="e">
        <f t="shared" si="6"/>
        <v>#DIV/0!</v>
      </c>
      <c r="R49" s="103" t="e">
        <f t="shared" si="7"/>
        <v>#DIV/0!</v>
      </c>
      <c r="S49" s="106" t="e">
        <f t="shared" si="8"/>
        <v>#DIV/0!</v>
      </c>
      <c r="T49" s="98"/>
      <c r="U49" s="104" t="e">
        <f t="shared" si="9"/>
        <v>#DIV/0!</v>
      </c>
      <c r="V49" s="100" t="e">
        <f t="shared" si="10"/>
        <v>#DIV/0!</v>
      </c>
      <c r="W49" s="98"/>
      <c r="X49" s="105" t="e">
        <f t="shared" si="11"/>
        <v>#DIV/0!</v>
      </c>
      <c r="Y49" s="100" t="e">
        <f t="shared" si="12"/>
        <v>#DIV/0!</v>
      </c>
      <c r="Z49" s="106" t="e">
        <f t="shared" si="13"/>
        <v>#DIV/0!</v>
      </c>
      <c r="AA49" s="98"/>
      <c r="AB49" s="105">
        <f t="shared" si="14"/>
        <v>0</v>
      </c>
      <c r="AC49" s="107">
        <f t="shared" si="15"/>
        <v>0</v>
      </c>
      <c r="AD49" s="108" t="e">
        <f t="shared" si="16"/>
        <v>#DIV/0!</v>
      </c>
      <c r="AE49" s="98"/>
      <c r="AF49" s="101"/>
      <c r="AG49" s="110">
        <f t="shared" si="17"/>
        <v>0</v>
      </c>
      <c r="AH49" s="111" t="e">
        <f t="shared" si="18"/>
        <v>#DIV/0!</v>
      </c>
      <c r="AI49" s="121"/>
      <c r="AJ49" s="121"/>
      <c r="AL49" s="303"/>
    </row>
    <row r="50" spans="1:38" s="301" customFormat="1" ht="15.75">
      <c r="A50" s="76">
        <f t="shared" si="19"/>
        <v>40</v>
      </c>
      <c r="B50" s="273"/>
      <c r="C50" s="274"/>
      <c r="D50" s="78"/>
      <c r="E50" s="98"/>
      <c r="F50" s="99" t="e">
        <f t="shared" si="0"/>
        <v>#DIV/0!</v>
      </c>
      <c r="G50" s="100" t="e">
        <f t="shared" si="1"/>
        <v>#DIV/0!</v>
      </c>
      <c r="H50" s="98"/>
      <c r="I50" s="99" t="e">
        <f t="shared" si="2"/>
        <v>#DIV/0!</v>
      </c>
      <c r="J50" s="100" t="e">
        <f t="shared" si="3"/>
        <v>#DIV/0!</v>
      </c>
      <c r="K50" s="302" t="e">
        <f t="shared" si="20"/>
        <v>#DIV/0!</v>
      </c>
      <c r="L50" s="98"/>
      <c r="M50" s="99" t="e">
        <f t="shared" si="4"/>
        <v>#DIV/0!</v>
      </c>
      <c r="N50" s="100" t="e">
        <f t="shared" si="5"/>
        <v>#DIV/0!</v>
      </c>
      <c r="O50" s="98"/>
      <c r="P50" s="101"/>
      <c r="Q50" s="102" t="e">
        <f t="shared" si="6"/>
        <v>#DIV/0!</v>
      </c>
      <c r="R50" s="103" t="e">
        <f t="shared" si="7"/>
        <v>#DIV/0!</v>
      </c>
      <c r="S50" s="106" t="e">
        <f t="shared" si="8"/>
        <v>#DIV/0!</v>
      </c>
      <c r="T50" s="98"/>
      <c r="U50" s="104" t="e">
        <f t="shared" si="9"/>
        <v>#DIV/0!</v>
      </c>
      <c r="V50" s="100" t="e">
        <f t="shared" si="10"/>
        <v>#DIV/0!</v>
      </c>
      <c r="W50" s="98"/>
      <c r="X50" s="105" t="e">
        <f t="shared" si="11"/>
        <v>#DIV/0!</v>
      </c>
      <c r="Y50" s="100" t="e">
        <f t="shared" si="12"/>
        <v>#DIV/0!</v>
      </c>
      <c r="Z50" s="106" t="e">
        <f t="shared" si="13"/>
        <v>#DIV/0!</v>
      </c>
      <c r="AA50" s="98"/>
      <c r="AB50" s="105">
        <f t="shared" si="14"/>
        <v>0</v>
      </c>
      <c r="AC50" s="107">
        <f t="shared" si="15"/>
        <v>0</v>
      </c>
      <c r="AD50" s="108" t="e">
        <f t="shared" si="16"/>
        <v>#DIV/0!</v>
      </c>
      <c r="AE50" s="98"/>
      <c r="AF50" s="101"/>
      <c r="AG50" s="110">
        <f t="shared" si="17"/>
        <v>0</v>
      </c>
      <c r="AH50" s="111" t="e">
        <f t="shared" si="18"/>
        <v>#DIV/0!</v>
      </c>
      <c r="AI50" s="121"/>
      <c r="AJ50" s="121"/>
      <c r="AL50" s="303"/>
    </row>
    <row r="51" spans="1:38" s="301" customFormat="1" ht="15.75">
      <c r="A51" s="76">
        <f t="shared" si="19"/>
        <v>41</v>
      </c>
      <c r="B51" s="273"/>
      <c r="C51" s="274"/>
      <c r="D51" s="78"/>
      <c r="E51" s="98"/>
      <c r="F51" s="99" t="e">
        <f t="shared" si="0"/>
        <v>#DIV/0!</v>
      </c>
      <c r="G51" s="100" t="e">
        <f t="shared" si="1"/>
        <v>#DIV/0!</v>
      </c>
      <c r="H51" s="98"/>
      <c r="I51" s="99" t="e">
        <f t="shared" si="2"/>
        <v>#DIV/0!</v>
      </c>
      <c r="J51" s="100" t="e">
        <f t="shared" si="3"/>
        <v>#DIV/0!</v>
      </c>
      <c r="K51" s="302" t="e">
        <f t="shared" si="20"/>
        <v>#DIV/0!</v>
      </c>
      <c r="L51" s="98"/>
      <c r="M51" s="99" t="e">
        <f t="shared" si="4"/>
        <v>#DIV/0!</v>
      </c>
      <c r="N51" s="100" t="e">
        <f t="shared" si="5"/>
        <v>#DIV/0!</v>
      </c>
      <c r="O51" s="98"/>
      <c r="P51" s="101"/>
      <c r="Q51" s="102" t="e">
        <f t="shared" si="6"/>
        <v>#DIV/0!</v>
      </c>
      <c r="R51" s="103" t="e">
        <f t="shared" si="7"/>
        <v>#DIV/0!</v>
      </c>
      <c r="S51" s="106" t="e">
        <f t="shared" si="8"/>
        <v>#DIV/0!</v>
      </c>
      <c r="T51" s="98"/>
      <c r="U51" s="104" t="e">
        <f t="shared" si="9"/>
        <v>#DIV/0!</v>
      </c>
      <c r="V51" s="100" t="e">
        <f t="shared" si="10"/>
        <v>#DIV/0!</v>
      </c>
      <c r="W51" s="98"/>
      <c r="X51" s="105" t="e">
        <f t="shared" si="11"/>
        <v>#DIV/0!</v>
      </c>
      <c r="Y51" s="100" t="e">
        <f t="shared" si="12"/>
        <v>#DIV/0!</v>
      </c>
      <c r="Z51" s="106" t="e">
        <f t="shared" si="13"/>
        <v>#DIV/0!</v>
      </c>
      <c r="AA51" s="98"/>
      <c r="AB51" s="105">
        <f t="shared" si="14"/>
        <v>0</v>
      </c>
      <c r="AC51" s="107">
        <f t="shared" si="15"/>
        <v>0</v>
      </c>
      <c r="AD51" s="108" t="e">
        <f t="shared" si="16"/>
        <v>#DIV/0!</v>
      </c>
      <c r="AE51" s="98"/>
      <c r="AF51" s="101"/>
      <c r="AG51" s="110">
        <f t="shared" si="17"/>
        <v>0</v>
      </c>
      <c r="AH51" s="111" t="e">
        <f t="shared" si="18"/>
        <v>#DIV/0!</v>
      </c>
      <c r="AI51" s="121"/>
      <c r="AJ51" s="121"/>
      <c r="AL51" s="303"/>
    </row>
    <row r="52" spans="1:38" s="301" customFormat="1" ht="15.75">
      <c r="A52" s="76">
        <f t="shared" si="19"/>
        <v>42</v>
      </c>
      <c r="B52" s="273"/>
      <c r="C52" s="274"/>
      <c r="D52" s="78"/>
      <c r="E52" s="98"/>
      <c r="F52" s="99" t="e">
        <f t="shared" si="0"/>
        <v>#DIV/0!</v>
      </c>
      <c r="G52" s="100" t="e">
        <f t="shared" si="1"/>
        <v>#DIV/0!</v>
      </c>
      <c r="H52" s="98"/>
      <c r="I52" s="99" t="e">
        <f t="shared" si="2"/>
        <v>#DIV/0!</v>
      </c>
      <c r="J52" s="100" t="e">
        <f t="shared" si="3"/>
        <v>#DIV/0!</v>
      </c>
      <c r="K52" s="302" t="e">
        <f t="shared" si="20"/>
        <v>#DIV/0!</v>
      </c>
      <c r="L52" s="98"/>
      <c r="M52" s="99" t="e">
        <f t="shared" si="4"/>
        <v>#DIV/0!</v>
      </c>
      <c r="N52" s="100" t="e">
        <f t="shared" si="5"/>
        <v>#DIV/0!</v>
      </c>
      <c r="O52" s="98"/>
      <c r="P52" s="101"/>
      <c r="Q52" s="102" t="e">
        <f t="shared" si="6"/>
        <v>#DIV/0!</v>
      </c>
      <c r="R52" s="103" t="e">
        <f t="shared" si="7"/>
        <v>#DIV/0!</v>
      </c>
      <c r="S52" s="106" t="e">
        <f t="shared" si="8"/>
        <v>#DIV/0!</v>
      </c>
      <c r="T52" s="98"/>
      <c r="U52" s="104" t="e">
        <f t="shared" si="9"/>
        <v>#DIV/0!</v>
      </c>
      <c r="V52" s="100" t="e">
        <f t="shared" si="10"/>
        <v>#DIV/0!</v>
      </c>
      <c r="W52" s="98"/>
      <c r="X52" s="105" t="e">
        <f t="shared" si="11"/>
        <v>#DIV/0!</v>
      </c>
      <c r="Y52" s="100" t="e">
        <f t="shared" si="12"/>
        <v>#DIV/0!</v>
      </c>
      <c r="Z52" s="106" t="e">
        <f t="shared" si="13"/>
        <v>#DIV/0!</v>
      </c>
      <c r="AA52" s="98"/>
      <c r="AB52" s="105">
        <f t="shared" si="14"/>
        <v>0</v>
      </c>
      <c r="AC52" s="107">
        <f t="shared" si="15"/>
        <v>0</v>
      </c>
      <c r="AD52" s="108" t="e">
        <f t="shared" si="16"/>
        <v>#DIV/0!</v>
      </c>
      <c r="AE52" s="98"/>
      <c r="AF52" s="101"/>
      <c r="AG52" s="110">
        <f t="shared" si="17"/>
        <v>0</v>
      </c>
      <c r="AH52" s="111" t="e">
        <f t="shared" si="18"/>
        <v>#DIV/0!</v>
      </c>
      <c r="AI52" s="121"/>
      <c r="AJ52" s="121"/>
      <c r="AL52" s="303"/>
    </row>
    <row r="53" spans="1:38" s="301" customFormat="1" ht="15.75">
      <c r="A53" s="76">
        <f t="shared" si="19"/>
        <v>43</v>
      </c>
      <c r="B53" s="273"/>
      <c r="C53" s="274"/>
      <c r="D53" s="78"/>
      <c r="E53" s="98"/>
      <c r="F53" s="99" t="e">
        <f t="shared" si="0"/>
        <v>#DIV/0!</v>
      </c>
      <c r="G53" s="100" t="e">
        <f t="shared" si="1"/>
        <v>#DIV/0!</v>
      </c>
      <c r="H53" s="98"/>
      <c r="I53" s="99" t="e">
        <f t="shared" si="2"/>
        <v>#DIV/0!</v>
      </c>
      <c r="J53" s="100" t="e">
        <f t="shared" si="3"/>
        <v>#DIV/0!</v>
      </c>
      <c r="K53" s="302" t="e">
        <f t="shared" si="20"/>
        <v>#DIV/0!</v>
      </c>
      <c r="L53" s="98"/>
      <c r="M53" s="99" t="e">
        <f t="shared" si="4"/>
        <v>#DIV/0!</v>
      </c>
      <c r="N53" s="100" t="e">
        <f t="shared" si="5"/>
        <v>#DIV/0!</v>
      </c>
      <c r="O53" s="98"/>
      <c r="P53" s="101"/>
      <c r="Q53" s="102" t="e">
        <f t="shared" si="6"/>
        <v>#DIV/0!</v>
      </c>
      <c r="R53" s="103" t="e">
        <f t="shared" si="7"/>
        <v>#DIV/0!</v>
      </c>
      <c r="S53" s="106" t="e">
        <f t="shared" si="8"/>
        <v>#DIV/0!</v>
      </c>
      <c r="T53" s="98"/>
      <c r="U53" s="104" t="e">
        <f t="shared" si="9"/>
        <v>#DIV/0!</v>
      </c>
      <c r="V53" s="100" t="e">
        <f t="shared" si="10"/>
        <v>#DIV/0!</v>
      </c>
      <c r="W53" s="98"/>
      <c r="X53" s="105" t="e">
        <f t="shared" si="11"/>
        <v>#DIV/0!</v>
      </c>
      <c r="Y53" s="100" t="e">
        <f t="shared" si="12"/>
        <v>#DIV/0!</v>
      </c>
      <c r="Z53" s="106" t="e">
        <f t="shared" si="13"/>
        <v>#DIV/0!</v>
      </c>
      <c r="AA53" s="98"/>
      <c r="AB53" s="105">
        <f t="shared" si="14"/>
        <v>0</v>
      </c>
      <c r="AC53" s="107">
        <f t="shared" si="15"/>
        <v>0</v>
      </c>
      <c r="AD53" s="108" t="e">
        <f t="shared" si="16"/>
        <v>#DIV/0!</v>
      </c>
      <c r="AE53" s="98"/>
      <c r="AF53" s="101"/>
      <c r="AG53" s="110">
        <f t="shared" si="17"/>
        <v>0</v>
      </c>
      <c r="AH53" s="111" t="e">
        <f t="shared" si="18"/>
        <v>#DIV/0!</v>
      </c>
      <c r="AI53" s="121"/>
      <c r="AJ53" s="121"/>
      <c r="AL53" s="303"/>
    </row>
    <row r="54" spans="1:38" s="301" customFormat="1" ht="15.75">
      <c r="A54" s="76">
        <f t="shared" si="19"/>
        <v>44</v>
      </c>
      <c r="B54" s="273"/>
      <c r="C54" s="274"/>
      <c r="D54" s="78"/>
      <c r="E54" s="98"/>
      <c r="F54" s="99" t="e">
        <f t="shared" si="0"/>
        <v>#DIV/0!</v>
      </c>
      <c r="G54" s="100" t="e">
        <f t="shared" si="1"/>
        <v>#DIV/0!</v>
      </c>
      <c r="H54" s="98"/>
      <c r="I54" s="99" t="e">
        <f t="shared" si="2"/>
        <v>#DIV/0!</v>
      </c>
      <c r="J54" s="100" t="e">
        <f t="shared" si="3"/>
        <v>#DIV/0!</v>
      </c>
      <c r="K54" s="302" t="e">
        <f t="shared" si="20"/>
        <v>#DIV/0!</v>
      </c>
      <c r="L54" s="98"/>
      <c r="M54" s="99" t="e">
        <f t="shared" si="4"/>
        <v>#DIV/0!</v>
      </c>
      <c r="N54" s="100" t="e">
        <f t="shared" si="5"/>
        <v>#DIV/0!</v>
      </c>
      <c r="O54" s="98"/>
      <c r="P54" s="101"/>
      <c r="Q54" s="102" t="e">
        <f t="shared" si="6"/>
        <v>#DIV/0!</v>
      </c>
      <c r="R54" s="103" t="e">
        <f t="shared" si="7"/>
        <v>#DIV/0!</v>
      </c>
      <c r="S54" s="106" t="e">
        <f t="shared" si="8"/>
        <v>#DIV/0!</v>
      </c>
      <c r="T54" s="98"/>
      <c r="U54" s="104" t="e">
        <f t="shared" si="9"/>
        <v>#DIV/0!</v>
      </c>
      <c r="V54" s="100" t="e">
        <f t="shared" si="10"/>
        <v>#DIV/0!</v>
      </c>
      <c r="W54" s="98"/>
      <c r="X54" s="105" t="e">
        <f t="shared" si="11"/>
        <v>#DIV/0!</v>
      </c>
      <c r="Y54" s="100" t="e">
        <f t="shared" si="12"/>
        <v>#DIV/0!</v>
      </c>
      <c r="Z54" s="106" t="e">
        <f t="shared" si="13"/>
        <v>#DIV/0!</v>
      </c>
      <c r="AA54" s="98"/>
      <c r="AB54" s="105">
        <f t="shared" si="14"/>
        <v>0</v>
      </c>
      <c r="AC54" s="107">
        <f t="shared" si="15"/>
        <v>0</v>
      </c>
      <c r="AD54" s="108" t="e">
        <f t="shared" si="16"/>
        <v>#DIV/0!</v>
      </c>
      <c r="AE54" s="98"/>
      <c r="AF54" s="101"/>
      <c r="AG54" s="110">
        <f t="shared" si="17"/>
        <v>0</v>
      </c>
      <c r="AH54" s="111" t="e">
        <f t="shared" si="18"/>
        <v>#DIV/0!</v>
      </c>
      <c r="AI54" s="121"/>
      <c r="AJ54" s="121"/>
      <c r="AL54" s="303"/>
    </row>
    <row r="55" spans="1:38" s="301" customFormat="1" ht="15.75">
      <c r="A55" s="76">
        <f t="shared" si="19"/>
        <v>45</v>
      </c>
      <c r="B55" s="273"/>
      <c r="C55" s="274"/>
      <c r="D55" s="78"/>
      <c r="E55" s="98"/>
      <c r="F55" s="99" t="e">
        <f t="shared" si="0"/>
        <v>#DIV/0!</v>
      </c>
      <c r="G55" s="100" t="e">
        <f t="shared" si="1"/>
        <v>#DIV/0!</v>
      </c>
      <c r="H55" s="98"/>
      <c r="I55" s="99" t="e">
        <f t="shared" si="2"/>
        <v>#DIV/0!</v>
      </c>
      <c r="J55" s="100" t="e">
        <f t="shared" si="3"/>
        <v>#DIV/0!</v>
      </c>
      <c r="K55" s="302" t="e">
        <f t="shared" si="20"/>
        <v>#DIV/0!</v>
      </c>
      <c r="L55" s="98"/>
      <c r="M55" s="99" t="e">
        <f t="shared" si="4"/>
        <v>#DIV/0!</v>
      </c>
      <c r="N55" s="100" t="e">
        <f t="shared" si="5"/>
        <v>#DIV/0!</v>
      </c>
      <c r="O55" s="98"/>
      <c r="P55" s="101"/>
      <c r="Q55" s="102" t="e">
        <f t="shared" si="6"/>
        <v>#DIV/0!</v>
      </c>
      <c r="R55" s="103" t="e">
        <f t="shared" si="7"/>
        <v>#DIV/0!</v>
      </c>
      <c r="S55" s="106" t="e">
        <f t="shared" si="8"/>
        <v>#DIV/0!</v>
      </c>
      <c r="T55" s="98"/>
      <c r="U55" s="104" t="e">
        <f t="shared" si="9"/>
        <v>#DIV/0!</v>
      </c>
      <c r="V55" s="100" t="e">
        <f t="shared" si="10"/>
        <v>#DIV/0!</v>
      </c>
      <c r="W55" s="98"/>
      <c r="X55" s="105" t="e">
        <f t="shared" si="11"/>
        <v>#DIV/0!</v>
      </c>
      <c r="Y55" s="100" t="e">
        <f t="shared" si="12"/>
        <v>#DIV/0!</v>
      </c>
      <c r="Z55" s="106" t="e">
        <f t="shared" si="13"/>
        <v>#DIV/0!</v>
      </c>
      <c r="AA55" s="98"/>
      <c r="AB55" s="105">
        <f t="shared" si="14"/>
        <v>0</v>
      </c>
      <c r="AC55" s="107">
        <f t="shared" si="15"/>
        <v>0</v>
      </c>
      <c r="AD55" s="108" t="e">
        <f t="shared" si="16"/>
        <v>#DIV/0!</v>
      </c>
      <c r="AE55" s="98"/>
      <c r="AF55" s="101"/>
      <c r="AG55" s="110">
        <f t="shared" si="17"/>
        <v>0</v>
      </c>
      <c r="AH55" s="111" t="e">
        <f t="shared" si="18"/>
        <v>#DIV/0!</v>
      </c>
      <c r="AI55" s="121"/>
      <c r="AJ55" s="121"/>
      <c r="AL55" s="303"/>
    </row>
    <row r="56" spans="1:38" s="301" customFormat="1" ht="15.75">
      <c r="A56" s="76">
        <f t="shared" si="19"/>
        <v>46</v>
      </c>
      <c r="B56" s="273"/>
      <c r="C56" s="274"/>
      <c r="D56" s="78"/>
      <c r="E56" s="98"/>
      <c r="F56" s="99" t="e">
        <f t="shared" si="0"/>
        <v>#DIV/0!</v>
      </c>
      <c r="G56" s="100" t="e">
        <f t="shared" si="1"/>
        <v>#DIV/0!</v>
      </c>
      <c r="H56" s="98"/>
      <c r="I56" s="99" t="e">
        <f t="shared" si="2"/>
        <v>#DIV/0!</v>
      </c>
      <c r="J56" s="100" t="e">
        <f t="shared" si="3"/>
        <v>#DIV/0!</v>
      </c>
      <c r="K56" s="302" t="e">
        <f t="shared" si="20"/>
        <v>#DIV/0!</v>
      </c>
      <c r="L56" s="98"/>
      <c r="M56" s="99" t="e">
        <f t="shared" si="4"/>
        <v>#DIV/0!</v>
      </c>
      <c r="N56" s="100" t="e">
        <f t="shared" si="5"/>
        <v>#DIV/0!</v>
      </c>
      <c r="O56" s="98"/>
      <c r="P56" s="101"/>
      <c r="Q56" s="102" t="e">
        <f t="shared" si="6"/>
        <v>#DIV/0!</v>
      </c>
      <c r="R56" s="103" t="e">
        <f t="shared" si="7"/>
        <v>#DIV/0!</v>
      </c>
      <c r="S56" s="106" t="e">
        <f t="shared" si="8"/>
        <v>#DIV/0!</v>
      </c>
      <c r="T56" s="98"/>
      <c r="U56" s="104" t="e">
        <f t="shared" si="9"/>
        <v>#DIV/0!</v>
      </c>
      <c r="V56" s="100" t="e">
        <f t="shared" si="10"/>
        <v>#DIV/0!</v>
      </c>
      <c r="W56" s="98"/>
      <c r="X56" s="105" t="e">
        <f t="shared" si="11"/>
        <v>#DIV/0!</v>
      </c>
      <c r="Y56" s="100" t="e">
        <f t="shared" si="12"/>
        <v>#DIV/0!</v>
      </c>
      <c r="Z56" s="106" t="e">
        <f t="shared" si="13"/>
        <v>#DIV/0!</v>
      </c>
      <c r="AA56" s="98"/>
      <c r="AB56" s="105">
        <f t="shared" si="14"/>
        <v>0</v>
      </c>
      <c r="AC56" s="107">
        <f t="shared" si="15"/>
        <v>0</v>
      </c>
      <c r="AD56" s="108" t="e">
        <f t="shared" si="16"/>
        <v>#DIV/0!</v>
      </c>
      <c r="AE56" s="98"/>
      <c r="AF56" s="101"/>
      <c r="AG56" s="110">
        <f t="shared" si="17"/>
        <v>0</v>
      </c>
      <c r="AH56" s="111" t="e">
        <f t="shared" si="18"/>
        <v>#DIV/0!</v>
      </c>
      <c r="AI56" s="121"/>
      <c r="AJ56" s="121"/>
      <c r="AL56" s="303"/>
    </row>
    <row r="57" spans="1:38" s="301" customFormat="1" ht="15.75">
      <c r="A57" s="76">
        <f t="shared" si="19"/>
        <v>47</v>
      </c>
      <c r="B57" s="273"/>
      <c r="C57" s="274"/>
      <c r="D57" s="78"/>
      <c r="E57" s="98"/>
      <c r="F57" s="99" t="e">
        <f t="shared" si="0"/>
        <v>#DIV/0!</v>
      </c>
      <c r="G57" s="100" t="e">
        <f t="shared" si="1"/>
        <v>#DIV/0!</v>
      </c>
      <c r="H57" s="98"/>
      <c r="I57" s="99" t="e">
        <f t="shared" si="2"/>
        <v>#DIV/0!</v>
      </c>
      <c r="J57" s="100" t="e">
        <f t="shared" si="3"/>
        <v>#DIV/0!</v>
      </c>
      <c r="K57" s="302" t="e">
        <f t="shared" si="20"/>
        <v>#DIV/0!</v>
      </c>
      <c r="L57" s="98"/>
      <c r="M57" s="99" t="e">
        <f t="shared" si="4"/>
        <v>#DIV/0!</v>
      </c>
      <c r="N57" s="100" t="e">
        <f t="shared" si="5"/>
        <v>#DIV/0!</v>
      </c>
      <c r="O57" s="98"/>
      <c r="P57" s="101"/>
      <c r="Q57" s="102" t="e">
        <f t="shared" si="6"/>
        <v>#DIV/0!</v>
      </c>
      <c r="R57" s="103" t="e">
        <f t="shared" si="7"/>
        <v>#DIV/0!</v>
      </c>
      <c r="S57" s="106" t="e">
        <f t="shared" si="8"/>
        <v>#DIV/0!</v>
      </c>
      <c r="T57" s="98"/>
      <c r="U57" s="104" t="e">
        <f t="shared" si="9"/>
        <v>#DIV/0!</v>
      </c>
      <c r="V57" s="100" t="e">
        <f t="shared" si="10"/>
        <v>#DIV/0!</v>
      </c>
      <c r="W57" s="98"/>
      <c r="X57" s="105" t="e">
        <f t="shared" si="11"/>
        <v>#DIV/0!</v>
      </c>
      <c r="Y57" s="100" t="e">
        <f t="shared" si="12"/>
        <v>#DIV/0!</v>
      </c>
      <c r="Z57" s="106" t="e">
        <f t="shared" si="13"/>
        <v>#DIV/0!</v>
      </c>
      <c r="AA57" s="98"/>
      <c r="AB57" s="105">
        <f t="shared" si="14"/>
        <v>0</v>
      </c>
      <c r="AC57" s="107">
        <f t="shared" si="15"/>
        <v>0</v>
      </c>
      <c r="AD57" s="108" t="e">
        <f t="shared" si="16"/>
        <v>#DIV/0!</v>
      </c>
      <c r="AE57" s="98"/>
      <c r="AF57" s="101"/>
      <c r="AG57" s="110">
        <f t="shared" si="17"/>
        <v>0</v>
      </c>
      <c r="AH57" s="111" t="e">
        <f t="shared" si="18"/>
        <v>#DIV/0!</v>
      </c>
      <c r="AI57" s="121"/>
      <c r="AJ57" s="121"/>
      <c r="AL57" s="303"/>
    </row>
    <row r="58" spans="1:38" s="301" customFormat="1" ht="15.75">
      <c r="A58" s="76">
        <f t="shared" si="19"/>
        <v>48</v>
      </c>
      <c r="B58" s="273"/>
      <c r="C58" s="274"/>
      <c r="D58" s="78"/>
      <c r="E58" s="98"/>
      <c r="F58" s="99" t="e">
        <f t="shared" si="0"/>
        <v>#DIV/0!</v>
      </c>
      <c r="G58" s="100" t="e">
        <f t="shared" si="1"/>
        <v>#DIV/0!</v>
      </c>
      <c r="H58" s="98"/>
      <c r="I58" s="99" t="e">
        <f t="shared" si="2"/>
        <v>#DIV/0!</v>
      </c>
      <c r="J58" s="100" t="e">
        <f t="shared" si="3"/>
        <v>#DIV/0!</v>
      </c>
      <c r="K58" s="302" t="e">
        <f t="shared" si="20"/>
        <v>#DIV/0!</v>
      </c>
      <c r="L58" s="98"/>
      <c r="M58" s="99" t="e">
        <f t="shared" si="4"/>
        <v>#DIV/0!</v>
      </c>
      <c r="N58" s="100" t="e">
        <f t="shared" si="5"/>
        <v>#DIV/0!</v>
      </c>
      <c r="O58" s="98"/>
      <c r="P58" s="101"/>
      <c r="Q58" s="102" t="e">
        <f t="shared" si="6"/>
        <v>#DIV/0!</v>
      </c>
      <c r="R58" s="103" t="e">
        <f t="shared" si="7"/>
        <v>#DIV/0!</v>
      </c>
      <c r="S58" s="106" t="e">
        <f t="shared" si="8"/>
        <v>#DIV/0!</v>
      </c>
      <c r="T58" s="98"/>
      <c r="U58" s="104" t="e">
        <f t="shared" si="9"/>
        <v>#DIV/0!</v>
      </c>
      <c r="V58" s="100" t="e">
        <f t="shared" si="10"/>
        <v>#DIV/0!</v>
      </c>
      <c r="W58" s="98"/>
      <c r="X58" s="105" t="e">
        <f t="shared" si="11"/>
        <v>#DIV/0!</v>
      </c>
      <c r="Y58" s="100" t="e">
        <f t="shared" si="12"/>
        <v>#DIV/0!</v>
      </c>
      <c r="Z58" s="106" t="e">
        <f t="shared" si="13"/>
        <v>#DIV/0!</v>
      </c>
      <c r="AA58" s="98"/>
      <c r="AB58" s="105">
        <f t="shared" si="14"/>
        <v>0</v>
      </c>
      <c r="AC58" s="107">
        <f t="shared" si="15"/>
        <v>0</v>
      </c>
      <c r="AD58" s="108" t="e">
        <f t="shared" si="16"/>
        <v>#DIV/0!</v>
      </c>
      <c r="AE58" s="98"/>
      <c r="AF58" s="101"/>
      <c r="AG58" s="110">
        <f t="shared" si="17"/>
        <v>0</v>
      </c>
      <c r="AH58" s="111" t="e">
        <f t="shared" si="18"/>
        <v>#DIV/0!</v>
      </c>
      <c r="AI58" s="121"/>
      <c r="AJ58" s="121"/>
      <c r="AL58" s="303"/>
    </row>
    <row r="59" spans="1:38" s="301" customFormat="1" ht="15.75">
      <c r="A59" s="76">
        <f t="shared" si="19"/>
        <v>49</v>
      </c>
      <c r="B59" s="273"/>
      <c r="C59" s="274"/>
      <c r="D59" s="78"/>
      <c r="E59" s="98"/>
      <c r="F59" s="99" t="e">
        <f t="shared" si="0"/>
        <v>#DIV/0!</v>
      </c>
      <c r="G59" s="100" t="e">
        <f t="shared" si="1"/>
        <v>#DIV/0!</v>
      </c>
      <c r="H59" s="98"/>
      <c r="I59" s="99" t="e">
        <f t="shared" si="2"/>
        <v>#DIV/0!</v>
      </c>
      <c r="J59" s="100" t="e">
        <f t="shared" si="3"/>
        <v>#DIV/0!</v>
      </c>
      <c r="K59" s="302" t="e">
        <f t="shared" si="20"/>
        <v>#DIV/0!</v>
      </c>
      <c r="L59" s="98"/>
      <c r="M59" s="99" t="e">
        <f t="shared" si="4"/>
        <v>#DIV/0!</v>
      </c>
      <c r="N59" s="100" t="e">
        <f t="shared" si="5"/>
        <v>#DIV/0!</v>
      </c>
      <c r="O59" s="98"/>
      <c r="P59" s="101"/>
      <c r="Q59" s="102" t="e">
        <f t="shared" si="6"/>
        <v>#DIV/0!</v>
      </c>
      <c r="R59" s="103" t="e">
        <f t="shared" si="7"/>
        <v>#DIV/0!</v>
      </c>
      <c r="S59" s="106" t="e">
        <f t="shared" si="8"/>
        <v>#DIV/0!</v>
      </c>
      <c r="T59" s="98"/>
      <c r="U59" s="104" t="e">
        <f t="shared" si="9"/>
        <v>#DIV/0!</v>
      </c>
      <c r="V59" s="100" t="e">
        <f t="shared" si="10"/>
        <v>#DIV/0!</v>
      </c>
      <c r="W59" s="98"/>
      <c r="X59" s="105" t="e">
        <f t="shared" si="11"/>
        <v>#DIV/0!</v>
      </c>
      <c r="Y59" s="100" t="e">
        <f t="shared" si="12"/>
        <v>#DIV/0!</v>
      </c>
      <c r="Z59" s="106" t="e">
        <f t="shared" si="13"/>
        <v>#DIV/0!</v>
      </c>
      <c r="AA59" s="98"/>
      <c r="AB59" s="105">
        <f t="shared" si="14"/>
        <v>0</v>
      </c>
      <c r="AC59" s="107">
        <f t="shared" si="15"/>
        <v>0</v>
      </c>
      <c r="AD59" s="108" t="e">
        <f t="shared" si="16"/>
        <v>#DIV/0!</v>
      </c>
      <c r="AE59" s="98"/>
      <c r="AF59" s="101"/>
      <c r="AG59" s="110">
        <f t="shared" si="17"/>
        <v>0</v>
      </c>
      <c r="AH59" s="111" t="e">
        <f t="shared" si="18"/>
        <v>#DIV/0!</v>
      </c>
      <c r="AI59" s="121"/>
      <c r="AJ59" s="121"/>
      <c r="AL59" s="303"/>
    </row>
    <row r="60" spans="1:38" s="301" customFormat="1" ht="15.75">
      <c r="A60" s="76">
        <f t="shared" si="19"/>
        <v>50</v>
      </c>
      <c r="B60" s="273"/>
      <c r="C60" s="274"/>
      <c r="D60" s="78"/>
      <c r="E60" s="279"/>
      <c r="F60" s="277" t="e">
        <f t="shared" si="0"/>
        <v>#DIV/0!</v>
      </c>
      <c r="G60" s="278" t="e">
        <f t="shared" si="1"/>
        <v>#DIV/0!</v>
      </c>
      <c r="H60" s="279"/>
      <c r="I60" s="277" t="e">
        <f t="shared" si="2"/>
        <v>#DIV/0!</v>
      </c>
      <c r="J60" s="278" t="e">
        <f t="shared" si="3"/>
        <v>#DIV/0!</v>
      </c>
      <c r="K60" s="304" t="e">
        <f t="shared" si="20"/>
        <v>#DIV/0!</v>
      </c>
      <c r="L60" s="279"/>
      <c r="M60" s="277" t="e">
        <f t="shared" si="4"/>
        <v>#DIV/0!</v>
      </c>
      <c r="N60" s="278" t="e">
        <f t="shared" si="5"/>
        <v>#DIV/0!</v>
      </c>
      <c r="O60" s="279"/>
      <c r="P60" s="305"/>
      <c r="Q60" s="285" t="e">
        <f t="shared" si="6"/>
        <v>#DIV/0!</v>
      </c>
      <c r="R60" s="306" t="e">
        <f t="shared" si="7"/>
        <v>#DIV/0!</v>
      </c>
      <c r="S60" s="307" t="e">
        <f t="shared" si="8"/>
        <v>#DIV/0!</v>
      </c>
      <c r="T60" s="279"/>
      <c r="U60" s="61" t="e">
        <f t="shared" si="9"/>
        <v>#DIV/0!</v>
      </c>
      <c r="V60" s="278" t="e">
        <f t="shared" si="10"/>
        <v>#DIV/0!</v>
      </c>
      <c r="W60" s="279"/>
      <c r="X60" s="280" t="e">
        <f t="shared" si="11"/>
        <v>#DIV/0!</v>
      </c>
      <c r="Y60" s="278" t="e">
        <f t="shared" si="12"/>
        <v>#DIV/0!</v>
      </c>
      <c r="Z60" s="307" t="e">
        <f t="shared" si="13"/>
        <v>#DIV/0!</v>
      </c>
      <c r="AA60" s="308"/>
      <c r="AB60" s="280">
        <f t="shared" si="14"/>
        <v>0</v>
      </c>
      <c r="AC60" s="309">
        <f t="shared" si="15"/>
        <v>0</v>
      </c>
      <c r="AD60" s="310" t="e">
        <f t="shared" si="16"/>
        <v>#DIV/0!</v>
      </c>
      <c r="AE60" s="279"/>
      <c r="AF60" s="305"/>
      <c r="AG60" s="311">
        <f t="shared" si="17"/>
        <v>0</v>
      </c>
      <c r="AH60" s="312" t="e">
        <f t="shared" si="18"/>
        <v>#DIV/0!</v>
      </c>
      <c r="AI60" s="121"/>
      <c r="AJ60" s="121"/>
      <c r="AL60" s="303"/>
    </row>
    <row r="61" spans="1:26" s="15" customFormat="1" ht="12.75" customHeight="1">
      <c r="A61" s="112"/>
      <c r="D61" s="113"/>
      <c r="E61" s="13"/>
      <c r="K61" s="114"/>
      <c r="Z61" s="115"/>
    </row>
    <row r="62" spans="1:34" s="15" customFormat="1" ht="25.5" customHeight="1">
      <c r="A62" s="112"/>
      <c r="B62" s="116" t="s">
        <v>74</v>
      </c>
      <c r="C62" s="116"/>
      <c r="D62" s="113"/>
      <c r="E62" s="13"/>
      <c r="F62" s="117" t="s">
        <v>75</v>
      </c>
      <c r="G62" s="118"/>
      <c r="H62" s="118"/>
      <c r="I62" s="119" t="s">
        <v>76</v>
      </c>
      <c r="J62" s="118"/>
      <c r="K62" s="120" t="s">
        <v>77</v>
      </c>
      <c r="L62" s="121"/>
      <c r="M62" s="117" t="s">
        <v>78</v>
      </c>
      <c r="N62" s="118"/>
      <c r="O62" s="121"/>
      <c r="P62" s="121"/>
      <c r="Q62" s="119" t="s">
        <v>79</v>
      </c>
      <c r="R62" s="121"/>
      <c r="S62" s="122" t="s">
        <v>80</v>
      </c>
      <c r="T62" s="121"/>
      <c r="U62" s="119" t="s">
        <v>81</v>
      </c>
      <c r="V62" s="118"/>
      <c r="W62" s="118"/>
      <c r="X62" s="117" t="s">
        <v>82</v>
      </c>
      <c r="Y62" s="118"/>
      <c r="Z62" s="122" t="s">
        <v>83</v>
      </c>
      <c r="AA62" s="121"/>
      <c r="AB62" s="123" t="s">
        <v>84</v>
      </c>
      <c r="AC62" s="121"/>
      <c r="AD62" s="124" t="s">
        <v>85</v>
      </c>
      <c r="AE62" s="121"/>
      <c r="AF62" s="121"/>
      <c r="AG62" s="125" t="s">
        <v>86</v>
      </c>
      <c r="AH62" s="125" t="s">
        <v>87</v>
      </c>
    </row>
    <row r="63" spans="1:34" s="297" customFormat="1" ht="12.75" customHeight="1">
      <c r="A63" s="112"/>
      <c r="B63" s="116"/>
      <c r="C63" s="116"/>
      <c r="D63" s="126"/>
      <c r="E63" s="13"/>
      <c r="F63" s="127" t="e">
        <f>AVERAGE(F11:F60)</f>
        <v>#DIV/0!</v>
      </c>
      <c r="G63" s="128"/>
      <c r="H63" s="129"/>
      <c r="I63" s="127" t="e">
        <f>AVERAGE(I11:I60)</f>
        <v>#DIV/0!</v>
      </c>
      <c r="J63" s="128"/>
      <c r="K63" s="130" t="e">
        <f>AVERAGE(K11:K60)</f>
        <v>#DIV/0!</v>
      </c>
      <c r="L63" s="129"/>
      <c r="M63" s="127" t="e">
        <f>AVERAGE(M11:M60)</f>
        <v>#DIV/0!</v>
      </c>
      <c r="N63" s="128"/>
      <c r="O63" s="129"/>
      <c r="P63" s="128"/>
      <c r="Q63" s="127" t="e">
        <f>AVERAGE(Q11:Q60)</f>
        <v>#DIV/0!</v>
      </c>
      <c r="R63" s="128"/>
      <c r="S63" s="127" t="e">
        <f>AVERAGE(S11:S60)</f>
        <v>#DIV/0!</v>
      </c>
      <c r="T63" s="129"/>
      <c r="U63" s="127" t="e">
        <f>AVERAGE(U11:U60)</f>
        <v>#DIV/0!</v>
      </c>
      <c r="V63" s="128"/>
      <c r="W63" s="128"/>
      <c r="X63" s="127" t="e">
        <f>AVERAGE(X11:X60)</f>
        <v>#DIV/0!</v>
      </c>
      <c r="Y63" s="128"/>
      <c r="Z63" s="127" t="e">
        <f>AVERAGE(Z11:Z60)</f>
        <v>#DIV/0!</v>
      </c>
      <c r="AA63" s="128"/>
      <c r="AB63" s="127">
        <f>AVERAGE(AB11:AB60)</f>
        <v>0</v>
      </c>
      <c r="AC63" s="128"/>
      <c r="AD63" s="127" t="e">
        <f>AVERAGE(AD11:AD60)</f>
        <v>#DIV/0!</v>
      </c>
      <c r="AE63" s="129"/>
      <c r="AF63" s="128"/>
      <c r="AG63" s="127">
        <f>AVERAGE(AG11:AG60)</f>
        <v>0</v>
      </c>
      <c r="AH63" s="127" t="e">
        <f>AVERAGE(AH11:AH60)</f>
        <v>#DIV/0!</v>
      </c>
    </row>
    <row r="64" spans="1:41" s="313" customFormat="1" ht="12.75" customHeight="1">
      <c r="A64" s="112"/>
      <c r="B64" s="116"/>
      <c r="C64" s="116"/>
      <c r="D64" s="131"/>
      <c r="E64" s="13"/>
      <c r="F64" s="132" t="e">
        <f>F63/F10</f>
        <v>#DIV/0!</v>
      </c>
      <c r="G64" s="133"/>
      <c r="H64" s="134"/>
      <c r="I64" s="132" t="e">
        <f>I63/F10</f>
        <v>#DIV/0!</v>
      </c>
      <c r="J64" s="133"/>
      <c r="K64" s="135" t="e">
        <f>K63/F10</f>
        <v>#DIV/0!</v>
      </c>
      <c r="L64" s="134"/>
      <c r="M64" s="136" t="e">
        <f>M63/F10</f>
        <v>#DIV/0!</v>
      </c>
      <c r="N64" s="137"/>
      <c r="O64" s="134"/>
      <c r="P64" s="137"/>
      <c r="Q64" s="132" t="e">
        <f>Q63/Q10</f>
        <v>#DIV/0!</v>
      </c>
      <c r="R64" s="133"/>
      <c r="S64" s="132" t="e">
        <f>S63/S10</f>
        <v>#DIV/0!</v>
      </c>
      <c r="T64" s="134"/>
      <c r="U64" s="132" t="e">
        <f>U63/F10</f>
        <v>#DIV/0!</v>
      </c>
      <c r="V64" s="133"/>
      <c r="W64" s="133"/>
      <c r="X64" s="132" t="e">
        <f>X63/X10</f>
        <v>#DIV/0!</v>
      </c>
      <c r="Y64" s="133"/>
      <c r="Z64" s="136" t="e">
        <f>Z63/F10</f>
        <v>#DIV/0!</v>
      </c>
      <c r="AA64" s="137"/>
      <c r="AB64" s="136" t="e">
        <f>AB63/H10</f>
        <v>#DIV/0!</v>
      </c>
      <c r="AC64" s="137"/>
      <c r="AD64" s="132" t="e">
        <f>AD63/F10</f>
        <v>#DIV/0!</v>
      </c>
      <c r="AE64" s="134"/>
      <c r="AF64" s="137"/>
      <c r="AG64" s="132">
        <f>AG63/AG10</f>
        <v>0</v>
      </c>
      <c r="AH64" s="132" t="e">
        <f>AH63/AH10</f>
        <v>#DIV/0!</v>
      </c>
      <c r="AI64" s="298"/>
      <c r="AJ64" s="298"/>
      <c r="AK64" s="298"/>
      <c r="AL64" s="298"/>
      <c r="AM64" s="298"/>
      <c r="AN64" s="298"/>
      <c r="AO64" s="298"/>
    </row>
    <row r="65" spans="1:41" ht="17.25" customHeight="1">
      <c r="A65" s="112"/>
      <c r="B65" s="15"/>
      <c r="C65" s="15"/>
      <c r="D65" s="113"/>
      <c r="F65" s="138"/>
      <c r="G65" s="138"/>
      <c r="H65" s="15"/>
      <c r="I65" s="139"/>
      <c r="J65" s="138"/>
      <c r="K65" s="140"/>
      <c r="L65" s="15"/>
      <c r="M65" s="15"/>
      <c r="N65" s="15"/>
      <c r="O65" s="15"/>
      <c r="P65" s="15"/>
      <c r="Q65" s="139"/>
      <c r="R65" s="15"/>
      <c r="S65" s="139"/>
      <c r="T65" s="141"/>
      <c r="U65" s="138"/>
      <c r="V65" s="138"/>
      <c r="W65" s="138"/>
      <c r="X65" s="138"/>
      <c r="Y65" s="138"/>
      <c r="Z65" s="142"/>
      <c r="AA65" s="15"/>
      <c r="AB65" s="142"/>
      <c r="AC65" s="15"/>
      <c r="AD65" s="142"/>
      <c r="AE65" s="15"/>
      <c r="AF65" s="15"/>
      <c r="AG65" s="138"/>
      <c r="AH65" s="138"/>
      <c r="AI65" s="15"/>
      <c r="AJ65" s="15"/>
      <c r="AK65" s="15"/>
      <c r="AL65" s="15"/>
      <c r="AM65" s="15"/>
      <c r="AN65" s="15"/>
      <c r="AO65" s="15"/>
    </row>
    <row r="66" spans="1:34" s="15" customFormat="1" ht="12.75">
      <c r="A66" s="112"/>
      <c r="B66" s="143" t="s">
        <v>88</v>
      </c>
      <c r="C66" s="143"/>
      <c r="D66" s="144"/>
      <c r="E66" s="13"/>
      <c r="F66" s="139">
        <f>COUNTIF(F11:F60,"&gt;=40")</f>
        <v>0</v>
      </c>
      <c r="G66" s="138"/>
      <c r="I66" s="139">
        <f>COUNTIF(I11:I60,"&gt;=40")</f>
        <v>0</v>
      </c>
      <c r="J66" s="138"/>
      <c r="K66" s="140">
        <f>COUNTIF(K11:K60,"&gt;=40")</f>
        <v>0</v>
      </c>
      <c r="M66" s="139">
        <f>COUNTIF(M11:M60,"&gt;=40")</f>
        <v>0</v>
      </c>
      <c r="N66" s="138"/>
      <c r="Q66" s="139">
        <f>COUNTIF(Q11:Q60,"&gt;=40")</f>
        <v>0</v>
      </c>
      <c r="R66" s="138"/>
      <c r="S66" s="139">
        <f>COUNTIF(S11:S60,"&gt;=40")</f>
        <v>0</v>
      </c>
      <c r="U66" s="139">
        <f>COUNTIF(U11:U60,"&gt;=40")</f>
        <v>0</v>
      </c>
      <c r="V66" s="138"/>
      <c r="W66" s="138"/>
      <c r="X66" s="139">
        <f>COUNTIF(X11:X60,"&gt;=40")</f>
        <v>0</v>
      </c>
      <c r="Y66" s="138"/>
      <c r="Z66" s="142">
        <f>COUNTIF(Z11:Z60,"&gt;=40")</f>
        <v>0</v>
      </c>
      <c r="AB66" s="142">
        <f>COUNTIF(AB11:AB60,"&gt;=40")</f>
        <v>0</v>
      </c>
      <c r="AD66" s="142">
        <f>COUNTIF(AD11:AD60,"&gt;=40")</f>
        <v>0</v>
      </c>
      <c r="AG66" s="139">
        <f>COUNTIF(AG11:AG60,"&gt;=40")</f>
        <v>0</v>
      </c>
      <c r="AH66" s="139">
        <f>COUNTIF(AH11:AH60,"&gt;=40")</f>
        <v>0</v>
      </c>
    </row>
    <row r="67" spans="1:34" s="15" customFormat="1" ht="12.75">
      <c r="A67" s="112"/>
      <c r="B67" s="143" t="s">
        <v>89</v>
      </c>
      <c r="C67" s="143"/>
      <c r="D67" s="144"/>
      <c r="E67" s="13"/>
      <c r="F67" s="139">
        <f>COUNTIF(F11:F60,"&gt;=30")</f>
        <v>0</v>
      </c>
      <c r="G67" s="138"/>
      <c r="I67" s="139">
        <f>COUNTIF(I11:I60,"&gt;=30")</f>
        <v>0</v>
      </c>
      <c r="J67" s="138"/>
      <c r="K67" s="140">
        <f>COUNTIF(K11:K60,"&gt;=30")</f>
        <v>0</v>
      </c>
      <c r="M67" s="139">
        <f>COUNTIF(M11:M60,"&gt;=30")</f>
        <v>0</v>
      </c>
      <c r="N67" s="138"/>
      <c r="Q67" s="139">
        <f>COUNTIF(Q11:Q60,"&gt;=30")</f>
        <v>0</v>
      </c>
      <c r="R67" s="138"/>
      <c r="S67" s="139">
        <f>COUNTIF(S11:S60,"&gt;=30")</f>
        <v>0</v>
      </c>
      <c r="U67" s="139">
        <f>COUNTIF(U11:U60,"&gt;=30")</f>
        <v>0</v>
      </c>
      <c r="V67" s="138"/>
      <c r="W67" s="138"/>
      <c r="X67" s="139">
        <f>COUNTIF(X11:X60,"&gt;=30")</f>
        <v>0</v>
      </c>
      <c r="Y67" s="138"/>
      <c r="Z67" s="142">
        <f>COUNTIF(Z11:Z60,"&gt;=30")</f>
        <v>0</v>
      </c>
      <c r="AB67" s="142">
        <f>COUNTIF(AB11:AB60,"&gt;=30")</f>
        <v>0</v>
      </c>
      <c r="AD67" s="142">
        <f>COUNTIF(AD11:AD60,"&gt;=30")</f>
        <v>0</v>
      </c>
      <c r="AG67" s="139">
        <f>COUNTIF(AG11:AG60,"&gt;=30")</f>
        <v>0</v>
      </c>
      <c r="AH67" s="139">
        <f>COUNTIF(AH11:AH60,"&gt;=30")</f>
        <v>0</v>
      </c>
    </row>
    <row r="68" spans="1:34" s="15" customFormat="1" ht="12.75">
      <c r="A68" s="112"/>
      <c r="B68" s="143" t="s">
        <v>90</v>
      </c>
      <c r="C68" s="143"/>
      <c r="D68" s="144"/>
      <c r="F68" s="145" t="e">
        <f>MAX(F11:F60)</f>
        <v>#DIV/0!</v>
      </c>
      <c r="G68" s="146"/>
      <c r="I68" s="145" t="e">
        <f>MAX(I11:I60)</f>
        <v>#DIV/0!</v>
      </c>
      <c r="J68" s="146"/>
      <c r="K68" s="140" t="e">
        <f>MAX(K11:K60)</f>
        <v>#DIV/0!</v>
      </c>
      <c r="M68" s="145" t="e">
        <f>MAX(M11:M60)</f>
        <v>#DIV/0!</v>
      </c>
      <c r="N68" s="146"/>
      <c r="Q68" s="145" t="e">
        <f>MAX(Q11:Q60)</f>
        <v>#DIV/0!</v>
      </c>
      <c r="R68" s="146"/>
      <c r="S68" s="145" t="e">
        <f>MAX(S11:S60)</f>
        <v>#DIV/0!</v>
      </c>
      <c r="U68" s="145" t="e">
        <f>MAX(U11:U60)</f>
        <v>#DIV/0!</v>
      </c>
      <c r="V68" s="146"/>
      <c r="W68" s="146"/>
      <c r="X68" s="145" t="e">
        <f>MAX(X11:X60)</f>
        <v>#DIV/0!</v>
      </c>
      <c r="Y68" s="146"/>
      <c r="Z68" s="147" t="e">
        <f>MAX(Z11:Z60)</f>
        <v>#DIV/0!</v>
      </c>
      <c r="AA68" s="141"/>
      <c r="AB68" s="147">
        <f>MAX(AB11:AB60)</f>
        <v>0</v>
      </c>
      <c r="AC68" s="141"/>
      <c r="AD68" s="147" t="e">
        <f>MAX(AD11:AD60)</f>
        <v>#DIV/0!</v>
      </c>
      <c r="AG68" s="145">
        <f>MAX(AG11:AG60)</f>
        <v>0</v>
      </c>
      <c r="AH68" s="145" t="e">
        <f>MAX(AH11:AH60)</f>
        <v>#DIV/0!</v>
      </c>
    </row>
    <row r="69" spans="1:34" s="15" customFormat="1" ht="12.75">
      <c r="A69" s="112"/>
      <c r="B69" s="143" t="s">
        <v>91</v>
      </c>
      <c r="C69" s="143"/>
      <c r="D69" s="144"/>
      <c r="F69" s="145" t="e">
        <f>MIN(F11:F60)</f>
        <v>#DIV/0!</v>
      </c>
      <c r="G69" s="146"/>
      <c r="I69" s="145" t="e">
        <f>MIN(I11:I60)</f>
        <v>#DIV/0!</v>
      </c>
      <c r="J69" s="146"/>
      <c r="K69" s="140" t="e">
        <f>MIN(K11:K60)</f>
        <v>#DIV/0!</v>
      </c>
      <c r="M69" s="145" t="e">
        <f>MIN(M11:M60)</f>
        <v>#DIV/0!</v>
      </c>
      <c r="N69" s="146"/>
      <c r="Q69" s="145" t="e">
        <f>MIN(Q11:Q60)</f>
        <v>#DIV/0!</v>
      </c>
      <c r="R69" s="146"/>
      <c r="S69" s="145" t="e">
        <f>MIN(S11:S60)</f>
        <v>#DIV/0!</v>
      </c>
      <c r="U69" s="145" t="e">
        <f>MIN(U11:U60)</f>
        <v>#DIV/0!</v>
      </c>
      <c r="V69" s="146"/>
      <c r="W69" s="146"/>
      <c r="X69" s="145" t="e">
        <f>MIN(X11:X60)</f>
        <v>#DIV/0!</v>
      </c>
      <c r="Y69" s="146"/>
      <c r="Z69" s="147" t="e">
        <f>MIN(Z11:Z60)</f>
        <v>#DIV/0!</v>
      </c>
      <c r="AA69" s="141"/>
      <c r="AB69" s="147">
        <f>MIN(AB11:AB60)</f>
        <v>0</v>
      </c>
      <c r="AC69" s="141"/>
      <c r="AD69" s="147" t="e">
        <f>MIN(AD11:AD60)</f>
        <v>#DIV/0!</v>
      </c>
      <c r="AG69" s="145">
        <f>MIN(AG11:AG60)</f>
        <v>0</v>
      </c>
      <c r="AH69" s="145" t="e">
        <f>MIN(AH11:AH60)</f>
        <v>#DIV/0!</v>
      </c>
    </row>
    <row r="70" spans="1:30" s="15" customFormat="1" ht="12.75">
      <c r="A70" s="112"/>
      <c r="D70" s="113"/>
      <c r="I70" s="142"/>
      <c r="K70" s="140"/>
      <c r="M70" s="138"/>
      <c r="N70" s="138"/>
      <c r="Q70" s="142"/>
      <c r="S70" s="142"/>
      <c r="Z70" s="142"/>
      <c r="AB70" s="142"/>
      <c r="AD70" s="142"/>
    </row>
    <row r="71" spans="1:34" s="15" customFormat="1" ht="15">
      <c r="A71" s="112"/>
      <c r="B71" s="148" t="s">
        <v>92</v>
      </c>
      <c r="C71" s="149" t="s">
        <v>93</v>
      </c>
      <c r="D71" s="150">
        <v>1</v>
      </c>
      <c r="F71" s="139">
        <f>COUNTIF(F$11:F$60,"&lt;30")</f>
        <v>0</v>
      </c>
      <c r="G71" s="138"/>
      <c r="I71" s="139">
        <f>COUNTIF(I$11:I$60,"&lt;30")</f>
        <v>0</v>
      </c>
      <c r="J71" s="138"/>
      <c r="K71" s="140">
        <f>COUNTIF(K$11:K$60,"&lt;30")</f>
        <v>0</v>
      </c>
      <c r="M71" s="139">
        <f>COUNTIF(M$11:M$60,"&lt;30")</f>
        <v>0</v>
      </c>
      <c r="N71" s="138"/>
      <c r="Q71" s="139">
        <f>COUNTIF(Q$11:Q$60,"&lt;30")</f>
        <v>0</v>
      </c>
      <c r="R71" s="138"/>
      <c r="S71" s="139">
        <f>COUNTIF(S$11:S$60,"&lt;30")</f>
        <v>0</v>
      </c>
      <c r="U71" s="139">
        <f>COUNTIF(U$11:U$60,"&lt;30")</f>
        <v>0</v>
      </c>
      <c r="V71" s="138"/>
      <c r="W71" s="138"/>
      <c r="X71" s="139">
        <f>COUNTIF(X$11:X$60,"&lt;30")</f>
        <v>0</v>
      </c>
      <c r="Y71" s="138"/>
      <c r="Z71" s="142">
        <f>COUNTIF(Z$11:Z$60,"&lt;30")</f>
        <v>0</v>
      </c>
      <c r="AB71" s="142">
        <f>COUNTIF(AB$11:AB$60,"&lt;30")</f>
        <v>50</v>
      </c>
      <c r="AD71" s="142">
        <f>COUNTIF(AD$11:AD$60,"&lt;30")</f>
        <v>0</v>
      </c>
      <c r="AG71" s="139">
        <f>COUNTIF(AG$11:AG$60,"&lt;30")</f>
        <v>50</v>
      </c>
      <c r="AH71" s="139">
        <f>COUNTIF(AH$11:AH$60,"&lt;30")</f>
        <v>0</v>
      </c>
    </row>
    <row r="72" spans="1:34" s="15" customFormat="1" ht="15">
      <c r="A72" s="112"/>
      <c r="B72" s="148"/>
      <c r="C72" s="149" t="s">
        <v>94</v>
      </c>
      <c r="D72" s="150">
        <v>2</v>
      </c>
      <c r="F72" s="139">
        <f>_xlfn.COUNTIFS(F$11:F$60,"&gt;=30",F$11:F$60,"&lt;40")</f>
        <v>0</v>
      </c>
      <c r="G72" s="138"/>
      <c r="I72" s="139">
        <f>_xlfn.COUNTIFS(I$11:I$60,"&gt;=30",I$11:I$60,"&lt;40")</f>
        <v>0</v>
      </c>
      <c r="J72" s="138"/>
      <c r="K72" s="140">
        <f>_xlfn.COUNTIFS(K$11:K$60,"&gt;=30",K$11:K$60,"&lt;40")</f>
        <v>0</v>
      </c>
      <c r="M72" s="139">
        <f>_xlfn.COUNTIFS(M$11:M$60,"&gt;=30",M$11:M$60,"&lt;40")</f>
        <v>0</v>
      </c>
      <c r="N72" s="138"/>
      <c r="Q72" s="139">
        <f>_xlfn.COUNTIFS(Q$11:Q$60,"&gt;=30",Q$11:Q$60,"&lt;40")</f>
        <v>0</v>
      </c>
      <c r="R72" s="138"/>
      <c r="S72" s="139">
        <f>_xlfn.COUNTIFS(S$11:S$60,"&gt;=30",S$11:S$60,"&lt;40")</f>
        <v>0</v>
      </c>
      <c r="U72" s="139">
        <f>_xlfn.COUNTIFS(U$11:U$60,"&gt;=30",U$11:U$60,"&lt;40")</f>
        <v>0</v>
      </c>
      <c r="V72" s="138"/>
      <c r="W72" s="138"/>
      <c r="X72" s="139">
        <f>_xlfn.COUNTIFS(X$11:X$60,"&gt;=30",X$11:X$60,"&lt;40")</f>
        <v>0</v>
      </c>
      <c r="Y72" s="138"/>
      <c r="Z72" s="142">
        <f>_xlfn.COUNTIFS(Z$11:Z$60,"&gt;=30",Z$11:Z$60,"&lt;40")</f>
        <v>0</v>
      </c>
      <c r="AB72" s="142">
        <f>_xlfn.COUNTIFS(AB$11:AB$60,"&gt;=30",AB$11:AB$60,"&lt;40")</f>
        <v>0</v>
      </c>
      <c r="AD72" s="142">
        <f>_xlfn.COUNTIFS(AD$11:AD$60,"&gt;=30",AD$11:AD$60,"&lt;40")</f>
        <v>0</v>
      </c>
      <c r="AG72" s="139">
        <f>_xlfn.COUNTIFS(AG$11:AG$60,"&gt;=30",AG$11:AG$60,"&lt;40")</f>
        <v>0</v>
      </c>
      <c r="AH72" s="139">
        <f>_xlfn.COUNTIFS(AH$11:AH$60,"&gt;=30",AH$11:AH$60,"&lt;40")</f>
        <v>0</v>
      </c>
    </row>
    <row r="73" spans="1:34" s="15" customFormat="1" ht="15">
      <c r="A73" s="112"/>
      <c r="B73" s="148"/>
      <c r="C73" s="149" t="s">
        <v>95</v>
      </c>
      <c r="D73" s="150">
        <v>3</v>
      </c>
      <c r="F73" s="139">
        <f>_xlfn.COUNTIFS(F$11:F$60,"&gt;=40",F$11:F$60,"&lt;50")</f>
        <v>0</v>
      </c>
      <c r="G73" s="138"/>
      <c r="I73" s="139">
        <f>_xlfn.COUNTIFS(I$11:I$60,"&gt;=40",I$11:I$60,"&lt;50")</f>
        <v>0</v>
      </c>
      <c r="J73" s="138"/>
      <c r="K73" s="140">
        <f>_xlfn.COUNTIFS(K$11:K$60,"&gt;=40",K$11:K$60,"&lt;50")</f>
        <v>0</v>
      </c>
      <c r="M73" s="139">
        <f>_xlfn.COUNTIFS(M$11:M$60,"&gt;=40",M$11:M$60,"&lt;50")</f>
        <v>0</v>
      </c>
      <c r="N73" s="138"/>
      <c r="Q73" s="139">
        <f>_xlfn.COUNTIFS(Q$11:Q$60,"&gt;=40",Q$11:Q$60,"&lt;50")</f>
        <v>0</v>
      </c>
      <c r="R73" s="138"/>
      <c r="S73" s="139">
        <f>_xlfn.COUNTIFS(S$11:S$60,"&gt;=40",S$11:S$60,"&lt;50")</f>
        <v>0</v>
      </c>
      <c r="U73" s="139">
        <f>_xlfn.COUNTIFS(U$11:U$60,"&gt;=40",U$11:U$60,"&lt;50")</f>
        <v>0</v>
      </c>
      <c r="V73" s="138"/>
      <c r="W73" s="138"/>
      <c r="X73" s="139">
        <f>_xlfn.COUNTIFS(X$11:X$60,"&gt;=40",X$11:X$60,"&lt;50")</f>
        <v>0</v>
      </c>
      <c r="Y73" s="138"/>
      <c r="Z73" s="142">
        <f>_xlfn.COUNTIFS(Z$11:Z$60,"&gt;=40",Z$11:Z$60,"&lt;50")</f>
        <v>0</v>
      </c>
      <c r="AB73" s="142">
        <f>_xlfn.COUNTIFS(AB$11:AB$60,"&gt;=40",AB$11:AB$60,"&lt;50")</f>
        <v>0</v>
      </c>
      <c r="AD73" s="142">
        <f>_xlfn.COUNTIFS(AD$11:AD$60,"&gt;=40",AD$11:AD$60,"&lt;50")</f>
        <v>0</v>
      </c>
      <c r="AG73" s="139">
        <f>_xlfn.COUNTIFS(AG$11:AG$60,"&gt;=40",AG$11:AG$60,"&lt;50")</f>
        <v>0</v>
      </c>
      <c r="AH73" s="139">
        <f>_xlfn.COUNTIFS(AH$11:AH$60,"&gt;=40",AH$11:AH$60,"&lt;50")</f>
        <v>0</v>
      </c>
    </row>
    <row r="74" spans="1:34" s="15" customFormat="1" ht="15">
      <c r="A74" s="112"/>
      <c r="B74" s="148"/>
      <c r="C74" s="149" t="s">
        <v>96</v>
      </c>
      <c r="D74" s="150">
        <v>4</v>
      </c>
      <c r="F74" s="139">
        <f>_xlfn.COUNTIFS(F$11:F$60,"&gt;=50",F$11:F$60,"&lt;60")</f>
        <v>0</v>
      </c>
      <c r="G74" s="138"/>
      <c r="I74" s="139">
        <f>_xlfn.COUNTIFS(I$11:I$60,"&gt;=50",I$11:I$60,"&lt;60")</f>
        <v>0</v>
      </c>
      <c r="J74" s="138"/>
      <c r="K74" s="140">
        <f>_xlfn.COUNTIFS(K$11:K$60,"&gt;=50",K$11:K$60,"&lt;60")</f>
        <v>0</v>
      </c>
      <c r="M74" s="139">
        <f>_xlfn.COUNTIFS(M$11:M$60,"&gt;=50",M$11:M$60,"&lt;60")</f>
        <v>0</v>
      </c>
      <c r="N74" s="138"/>
      <c r="Q74" s="139">
        <f>_xlfn.COUNTIFS(Q$11:Q$60,"&gt;=50",Q$11:Q$60,"&lt;60")</f>
        <v>0</v>
      </c>
      <c r="R74" s="138"/>
      <c r="S74" s="139">
        <f>_xlfn.COUNTIFS(S$11:S$60,"&gt;=50",S$11:S$60,"&lt;60")</f>
        <v>0</v>
      </c>
      <c r="U74" s="139">
        <f>_xlfn.COUNTIFS(U$11:U$60,"&gt;=50",U$11:U$60,"&lt;60")</f>
        <v>0</v>
      </c>
      <c r="V74" s="138"/>
      <c r="W74" s="138"/>
      <c r="X74" s="139">
        <f>_xlfn.COUNTIFS(X$11:X$60,"&gt;=50",X$11:X$60,"&lt;60")</f>
        <v>0</v>
      </c>
      <c r="Y74" s="138"/>
      <c r="Z74" s="142">
        <f>_xlfn.COUNTIFS(Z$11:Z$60,"&gt;=50",Z$11:Z$60,"&lt;60")</f>
        <v>0</v>
      </c>
      <c r="AB74" s="142">
        <f>_xlfn.COUNTIFS(AB$11:AB$60,"&gt;=50",AB$11:AB$60,"&lt;60")</f>
        <v>0</v>
      </c>
      <c r="AD74" s="142">
        <f>_xlfn.COUNTIFS(AD$11:AD$60,"&gt;=50",AD$11:AD$60,"&lt;60")</f>
        <v>0</v>
      </c>
      <c r="AG74" s="139">
        <f>_xlfn.COUNTIFS(AG$11:AG$60,"&gt;=50",AG$11:AG$60,"&lt;60")</f>
        <v>0</v>
      </c>
      <c r="AH74" s="139">
        <f>_xlfn.COUNTIFS(AH$11:AH$60,"&gt;=50",AH$11:AH$60,"&lt;60")</f>
        <v>0</v>
      </c>
    </row>
    <row r="75" spans="1:34" s="15" customFormat="1" ht="15">
      <c r="A75" s="112"/>
      <c r="B75" s="148"/>
      <c r="C75" s="149" t="s">
        <v>97</v>
      </c>
      <c r="D75" s="150">
        <v>5</v>
      </c>
      <c r="F75" s="139">
        <f>_xlfn.COUNTIFS(F$11:F$60,"&gt;=60",F$11:F$60,"&lt;70")</f>
        <v>0</v>
      </c>
      <c r="G75" s="138"/>
      <c r="I75" s="139">
        <f>_xlfn.COUNTIFS(I$11:I$60,"&gt;=60",I$11:I$60,"&lt;70")</f>
        <v>0</v>
      </c>
      <c r="J75" s="138"/>
      <c r="K75" s="140">
        <f>_xlfn.COUNTIFS(K$11:K$60,"&gt;=60",K$11:K$60,"&lt;70")</f>
        <v>0</v>
      </c>
      <c r="M75" s="139">
        <f>_xlfn.COUNTIFS(M$11:M$60,"&gt;=60",M$11:M$60,"&lt;70")</f>
        <v>0</v>
      </c>
      <c r="N75" s="138"/>
      <c r="Q75" s="139">
        <f>_xlfn.COUNTIFS(Q$11:Q$60,"&gt;=60",Q$11:Q$60,"&lt;70")</f>
        <v>0</v>
      </c>
      <c r="R75" s="138"/>
      <c r="S75" s="139">
        <f>_xlfn.COUNTIFS(S$11:S$60,"&gt;=60",S$11:S$60,"&lt;70")</f>
        <v>0</v>
      </c>
      <c r="U75" s="139">
        <f>_xlfn.COUNTIFS(U$11:U$60,"&gt;=60",U$11:U$60,"&lt;70")</f>
        <v>0</v>
      </c>
      <c r="V75" s="138"/>
      <c r="W75" s="138"/>
      <c r="X75" s="139">
        <f>_xlfn.COUNTIFS(X$11:X$60,"&gt;=60",X$11:X$60,"&lt;70")</f>
        <v>0</v>
      </c>
      <c r="Y75" s="138"/>
      <c r="Z75" s="142">
        <f>_xlfn.COUNTIFS(Z$11:Z$60,"&gt;=60",Z$11:Z$60,"&lt;70")</f>
        <v>0</v>
      </c>
      <c r="AB75" s="142">
        <f>_xlfn.COUNTIFS(AB$11:AB$60,"&gt;=60",AB$11:AB$60,"&lt;70")</f>
        <v>0</v>
      </c>
      <c r="AD75" s="142">
        <f>_xlfn.COUNTIFS(AD$11:AD$60,"&gt;=60",AD$11:AD$60,"&lt;70")</f>
        <v>0</v>
      </c>
      <c r="AG75" s="139">
        <f>_xlfn.COUNTIFS(AG$11:AG$60,"&gt;=60",AG$11:AG$60,"&lt;70")</f>
        <v>0</v>
      </c>
      <c r="AH75" s="139">
        <f>_xlfn.COUNTIFS(AH$11:AH$60,"&gt;=60",AH$11:AH$60,"&lt;70")</f>
        <v>0</v>
      </c>
    </row>
    <row r="76" spans="1:34" s="15" customFormat="1" ht="15">
      <c r="A76" s="112"/>
      <c r="B76" s="148"/>
      <c r="C76" s="149" t="s">
        <v>98</v>
      </c>
      <c r="D76" s="150">
        <v>6</v>
      </c>
      <c r="F76" s="139">
        <f>_xlfn.COUNTIFS(F$11:F$60,"&gt;=70",F$11:F$60,"&lt;80")</f>
        <v>0</v>
      </c>
      <c r="G76" s="138"/>
      <c r="I76" s="139">
        <f>_xlfn.COUNTIFS(I$11:I$60,"&gt;=70",I$11:I$60,"&lt;80")</f>
        <v>0</v>
      </c>
      <c r="J76" s="138"/>
      <c r="K76" s="140">
        <f>_xlfn.COUNTIFS(K$11:K$60,"&gt;=70",K$11:K$60,"&lt;80")</f>
        <v>0</v>
      </c>
      <c r="M76" s="139">
        <f>_xlfn.COUNTIFS(M$11:M$60,"&gt;=70",M$11:M$60,"&lt;80")</f>
        <v>0</v>
      </c>
      <c r="N76" s="138"/>
      <c r="Q76" s="139">
        <f>_xlfn.COUNTIFS(Q$11:Q$60,"&gt;=70",Q$11:Q$60,"&lt;80")</f>
        <v>0</v>
      </c>
      <c r="R76" s="138"/>
      <c r="S76" s="139">
        <f>_xlfn.COUNTIFS(S$11:S$60,"&gt;=70",S$11:S$60,"&lt;80")</f>
        <v>0</v>
      </c>
      <c r="U76" s="139">
        <f>_xlfn.COUNTIFS(U$11:U$60,"&gt;=70",U$11:U$60,"&lt;80")</f>
        <v>0</v>
      </c>
      <c r="V76" s="138"/>
      <c r="W76" s="138"/>
      <c r="X76" s="139">
        <f>_xlfn.COUNTIFS(X$11:X$60,"&gt;=70",X$11:X$60,"&lt;80")</f>
        <v>0</v>
      </c>
      <c r="Y76" s="138"/>
      <c r="Z76" s="142">
        <f>_xlfn.COUNTIFS(Z$11:Z$60,"&gt;=70",Z$11:Z$60,"&lt;80")</f>
        <v>0</v>
      </c>
      <c r="AB76" s="142">
        <f>_xlfn.COUNTIFS(AB$11:AB$60,"&gt;=70",AB$11:AB$60,"&lt;80")</f>
        <v>0</v>
      </c>
      <c r="AD76" s="142">
        <f>_xlfn.COUNTIFS(AD$11:AD$60,"&gt;=70",AD$11:AD$60,"&lt;80")</f>
        <v>0</v>
      </c>
      <c r="AG76" s="139">
        <f>_xlfn.COUNTIFS(AG$11:AG$60,"&gt;=70",AG$11:AG$60,"&lt;80")</f>
        <v>0</v>
      </c>
      <c r="AH76" s="139">
        <f>_xlfn.COUNTIFS(AH$11:AH$60,"&gt;=70",AH$11:AH$60,"&lt;80")</f>
        <v>0</v>
      </c>
    </row>
    <row r="77" spans="1:34" s="15" customFormat="1" ht="15">
      <c r="A77" s="112"/>
      <c r="B77" s="148"/>
      <c r="C77" s="149" t="s">
        <v>99</v>
      </c>
      <c r="D77" s="150">
        <v>7</v>
      </c>
      <c r="F77" s="139">
        <f>COUNTIF(F$11:F$60,"&gt;=80")</f>
        <v>0</v>
      </c>
      <c r="G77" s="138"/>
      <c r="I77" s="139">
        <f>COUNTIF(I$11:I$60,"&gt;=80")</f>
        <v>0</v>
      </c>
      <c r="J77" s="138"/>
      <c r="K77" s="140">
        <f>COUNTIF(K$11:K$60,"&gt;=80")</f>
        <v>0</v>
      </c>
      <c r="M77" s="139">
        <f>COUNTIF(M$11:M$60,"&gt;=80")</f>
        <v>0</v>
      </c>
      <c r="N77" s="138"/>
      <c r="Q77" s="139">
        <f>COUNTIF(Q$11:Q$60,"&gt;=80")</f>
        <v>0</v>
      </c>
      <c r="R77" s="138"/>
      <c r="S77" s="139">
        <f>COUNTIF(S$11:S$60,"&gt;=80")</f>
        <v>0</v>
      </c>
      <c r="U77" s="139">
        <f>COUNTIF(U$11:U$60,"&gt;=80")</f>
        <v>0</v>
      </c>
      <c r="V77" s="138"/>
      <c r="W77" s="138"/>
      <c r="X77" s="139">
        <f>COUNTIF(X$11:X$60,"&gt;=80")</f>
        <v>0</v>
      </c>
      <c r="Y77" s="138"/>
      <c r="Z77" s="142">
        <f>COUNTIF(Z$11:Z$60,"&gt;=80")</f>
        <v>0</v>
      </c>
      <c r="AB77" s="142">
        <f>COUNTIF(AB$11:AB$60,"&gt;=80")</f>
        <v>0</v>
      </c>
      <c r="AD77" s="142">
        <f>COUNTIF(AD$11:AD$60,"&gt;=80")</f>
        <v>0</v>
      </c>
      <c r="AG77" s="139">
        <f>COUNTIF(AG$11:AG$60,"&gt;=80")</f>
        <v>0</v>
      </c>
      <c r="AH77" s="139">
        <f>COUNTIF(AH$11:AH$60,"&gt;=80")</f>
        <v>0</v>
      </c>
    </row>
    <row r="78" spans="1:25" s="15" customFormat="1" ht="15">
      <c r="A78" s="112"/>
      <c r="B78" s="314"/>
      <c r="C78" s="315"/>
      <c r="D78" s="316"/>
      <c r="F78" s="138"/>
      <c r="G78" s="138"/>
      <c r="I78" s="138"/>
      <c r="J78" s="138"/>
      <c r="K78" s="114"/>
      <c r="M78" s="138"/>
      <c r="N78" s="138"/>
      <c r="U78" s="138"/>
      <c r="V78" s="138"/>
      <c r="W78" s="138"/>
      <c r="X78" s="138"/>
      <c r="Y78" s="138"/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62:C64"/>
    <mergeCell ref="B66:C66"/>
    <mergeCell ref="B67:C67"/>
    <mergeCell ref="B68:C68"/>
    <mergeCell ref="B69:C69"/>
    <mergeCell ref="B71:B77"/>
  </mergeCells>
  <conditionalFormatting sqref="F64:G64 W64 I64:K64 Y64:AA64">
    <cfRule type="cellIs" priority="1" dxfId="0" operator="lessThan" stopIfTrue="1">
      <formula>0.3</formula>
    </cfRule>
  </conditionalFormatting>
  <conditionalFormatting sqref="K11:K60 S11:S60 Z11:Z60 AD11:AD60">
    <cfRule type="cellIs" priority="2" dxfId="1" operator="lessThan" stopIfTrue="1">
      <formula>30</formula>
    </cfRule>
  </conditionalFormatting>
  <conditionalFormatting sqref="M64:N64 R64 U64:V64 AC64:AD64">
    <cfRule type="cellIs" priority="3" dxfId="0" operator="lessThan" stopIfTrue="1">
      <formula>0.3</formula>
    </cfRule>
  </conditionalFormatting>
  <conditionalFormatting sqref="X64">
    <cfRule type="cellIs" priority="4" dxfId="1" operator="lessThan" stopIfTrue="1">
      <formula>0.3</formula>
    </cfRule>
  </conditionalFormatting>
  <conditionalFormatting sqref="Q64">
    <cfRule type="cellIs" priority="5" dxfId="1" operator="lessThan" stopIfTrue="1">
      <formula>0.3</formula>
    </cfRule>
  </conditionalFormatting>
  <conditionalFormatting sqref="S64">
    <cfRule type="cellIs" priority="6" dxfId="1" operator="lessThan" stopIfTrue="1">
      <formula>0.3</formula>
    </cfRule>
  </conditionalFormatting>
  <conditionalFormatting sqref="AA60">
    <cfRule type="cellIs" priority="7" dxfId="1" operator="lessThan" stopIfTrue="1">
      <formula>30</formula>
    </cfRule>
  </conditionalFormatting>
  <conditionalFormatting sqref="AG64">
    <cfRule type="cellIs" priority="8" dxfId="1" operator="lessThan" stopIfTrue="1">
      <formula>0.3</formula>
    </cfRule>
  </conditionalFormatting>
  <conditionalFormatting sqref="AH64">
    <cfRule type="cellIs" priority="9" dxfId="0" operator="lessThan" stopIfTrue="1">
      <formula>0.3</formula>
    </cfRule>
  </conditionalFormatting>
  <conditionalFormatting sqref="AB64">
    <cfRule type="cellIs" priority="10" dxfId="0" operator="lessThan" stopIfTrue="1">
      <formula>0.3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8"/>
  <sheetViews>
    <sheetView zoomScale="65" zoomScaleNormal="65" workbookViewId="0" topLeftCell="A57">
      <selection activeCell="A57" sqref="A57"/>
    </sheetView>
  </sheetViews>
  <sheetFormatPr defaultColWidth="8.00390625" defaultRowHeight="12.75"/>
  <cols>
    <col min="1" max="1" width="3.8515625" style="152" customWidth="1"/>
    <col min="2" max="2" width="20.421875" style="152" customWidth="1"/>
    <col min="3" max="3" width="21.7109375" style="168" customWidth="1"/>
    <col min="4" max="4" width="2.00390625" style="153" customWidth="1"/>
    <col min="5" max="5" width="7.140625" style="152" customWidth="1"/>
    <col min="6" max="7" width="5.7109375" style="152" customWidth="1"/>
    <col min="8" max="8" width="6.421875" style="152" customWidth="1"/>
    <col min="9" max="10" width="5.8515625" style="152" customWidth="1"/>
    <col min="11" max="11" width="7.28125" style="152" customWidth="1"/>
    <col min="12" max="12" width="6.8515625" style="152" customWidth="1"/>
    <col min="13" max="14" width="5.7109375" style="152" customWidth="1"/>
    <col min="15" max="15" width="6.57421875" style="152" customWidth="1"/>
    <col min="16" max="16" width="6.7109375" style="152" customWidth="1"/>
    <col min="17" max="18" width="6.421875" style="152" customWidth="1"/>
    <col min="19" max="19" width="7.00390625" style="152" customWidth="1"/>
    <col min="20" max="20" width="6.28125" style="152" customWidth="1"/>
    <col min="21" max="22" width="6.140625" style="152" customWidth="1"/>
    <col min="23" max="23" width="7.28125" style="152" customWidth="1"/>
    <col min="24" max="25" width="5.7109375" style="152" customWidth="1"/>
    <col min="26" max="27" width="7.140625" style="152" customWidth="1"/>
    <col min="28" max="28" width="6.28125" style="152" customWidth="1"/>
    <col min="29" max="29" width="7.140625" style="152" customWidth="1"/>
    <col min="30" max="30" width="6.00390625" style="152" customWidth="1"/>
    <col min="31" max="31" width="6.57421875" style="152" customWidth="1"/>
    <col min="32" max="32" width="6.7109375" style="152" customWidth="1"/>
    <col min="33" max="34" width="6.421875" style="152" customWidth="1"/>
    <col min="35" max="36" width="3.00390625" style="152" customWidth="1"/>
    <col min="37" max="41" width="5.7109375" style="152" customWidth="1"/>
    <col min="42" max="16384" width="9.140625" style="152" customWidth="1"/>
  </cols>
  <sheetData>
    <row r="1" spans="1:34" ht="65.25" customHeigh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23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0" ht="23.25">
      <c r="A3" s="3"/>
      <c r="B3" s="5" t="s">
        <v>1</v>
      </c>
      <c r="C3" s="6"/>
      <c r="D3" s="6"/>
      <c r="E3" s="6"/>
      <c r="F3" s="6"/>
      <c r="G3" s="6"/>
      <c r="H3" s="6"/>
      <c r="I3" s="6"/>
      <c r="J3" s="6"/>
      <c r="K3" s="9"/>
      <c r="L3" s="8" t="s">
        <v>3</v>
      </c>
      <c r="M3" s="9"/>
      <c r="N3" s="10"/>
      <c r="O3" s="11"/>
      <c r="P3" s="12"/>
      <c r="Q3" s="9"/>
      <c r="R3" s="9"/>
      <c r="T3" s="14"/>
      <c r="U3" s="14"/>
      <c r="V3" s="14"/>
      <c r="W3" s="9"/>
      <c r="X3" s="9"/>
      <c r="Y3" s="9"/>
      <c r="Z3" s="8"/>
      <c r="AA3" s="8"/>
      <c r="AB3" s="8"/>
      <c r="AC3" s="8"/>
      <c r="AD3" s="153"/>
      <c r="AE3" s="9"/>
      <c r="AF3" s="9"/>
      <c r="AG3" s="9"/>
      <c r="AH3" s="9"/>
      <c r="AI3" s="8"/>
      <c r="AJ3" s="8"/>
      <c r="AK3" s="3"/>
      <c r="AM3" s="3"/>
      <c r="AN3" s="3"/>
    </row>
    <row r="4" ht="12.75">
      <c r="C4" s="153"/>
    </row>
    <row r="5" spans="1:34" s="266" customFormat="1" ht="21">
      <c r="A5" s="17"/>
      <c r="B5" s="18" t="s">
        <v>5</v>
      </c>
      <c r="C5" s="19" t="s">
        <v>6</v>
      </c>
      <c r="D5" s="20"/>
      <c r="E5" s="21" t="s">
        <v>7</v>
      </c>
      <c r="F5" s="21"/>
      <c r="G5" s="21"/>
      <c r="H5" s="21"/>
      <c r="I5" s="21"/>
      <c r="J5" s="21"/>
      <c r="K5" s="21"/>
      <c r="L5" s="21" t="s">
        <v>8</v>
      </c>
      <c r="M5" s="21"/>
      <c r="N5" s="21"/>
      <c r="O5" s="21"/>
      <c r="P5" s="21"/>
      <c r="Q5" s="21"/>
      <c r="R5" s="21"/>
      <c r="S5" s="21"/>
      <c r="T5" s="21" t="s">
        <v>9</v>
      </c>
      <c r="U5" s="21"/>
      <c r="V5" s="21"/>
      <c r="W5" s="21"/>
      <c r="X5" s="21"/>
      <c r="Y5" s="21"/>
      <c r="Z5" s="21"/>
      <c r="AA5" s="21" t="s">
        <v>10</v>
      </c>
      <c r="AB5" s="21"/>
      <c r="AC5" s="21"/>
      <c r="AD5" s="21"/>
      <c r="AE5" s="21"/>
      <c r="AF5" s="21"/>
      <c r="AG5" s="21"/>
      <c r="AH5" s="21"/>
    </row>
    <row r="6" spans="1:34" s="266" customFormat="1" ht="21.75" customHeight="1">
      <c r="A6" s="17"/>
      <c r="B6" s="18"/>
      <c r="C6" s="19"/>
      <c r="D6" s="22"/>
      <c r="E6" s="23" t="s">
        <v>11</v>
      </c>
      <c r="F6" s="23"/>
      <c r="G6" s="23"/>
      <c r="H6" s="24" t="s">
        <v>12</v>
      </c>
      <c r="I6" s="24"/>
      <c r="J6" s="24"/>
      <c r="K6" s="154" t="s">
        <v>13</v>
      </c>
      <c r="L6" s="26" t="s">
        <v>11</v>
      </c>
      <c r="M6" s="26"/>
      <c r="N6" s="26"/>
      <c r="O6" s="27" t="s">
        <v>14</v>
      </c>
      <c r="P6" s="27"/>
      <c r="Q6" s="27"/>
      <c r="R6" s="27"/>
      <c r="S6" s="28" t="s">
        <v>15</v>
      </c>
      <c r="T6" s="24" t="s">
        <v>16</v>
      </c>
      <c r="U6" s="24"/>
      <c r="V6" s="24"/>
      <c r="W6" s="29" t="s">
        <v>11</v>
      </c>
      <c r="X6" s="29"/>
      <c r="Y6" s="29"/>
      <c r="Z6" s="30" t="s">
        <v>17</v>
      </c>
      <c r="AA6" s="26" t="s">
        <v>11</v>
      </c>
      <c r="AB6" s="26"/>
      <c r="AC6" s="26"/>
      <c r="AD6" s="31" t="s">
        <v>18</v>
      </c>
      <c r="AE6" s="24" t="s">
        <v>19</v>
      </c>
      <c r="AF6" s="24"/>
      <c r="AG6" s="24"/>
      <c r="AH6" s="32" t="s">
        <v>20</v>
      </c>
    </row>
    <row r="7" spans="1:36" s="268" customFormat="1" ht="63.75" customHeight="1">
      <c r="A7" s="17"/>
      <c r="B7" s="18"/>
      <c r="C7" s="19"/>
      <c r="D7" s="33"/>
      <c r="E7" s="23"/>
      <c r="F7" s="23"/>
      <c r="G7" s="23"/>
      <c r="H7" s="24"/>
      <c r="I7" s="24"/>
      <c r="J7" s="24"/>
      <c r="K7" s="154"/>
      <c r="L7" s="26"/>
      <c r="M7" s="26"/>
      <c r="N7" s="26"/>
      <c r="O7" s="34" t="s">
        <v>21</v>
      </c>
      <c r="P7" s="35" t="s">
        <v>22</v>
      </c>
      <c r="Q7" s="36" t="s">
        <v>23</v>
      </c>
      <c r="R7" s="36"/>
      <c r="S7" s="28"/>
      <c r="T7" s="24"/>
      <c r="U7" s="24"/>
      <c r="V7" s="24"/>
      <c r="W7" s="29"/>
      <c r="X7" s="29"/>
      <c r="Y7" s="29"/>
      <c r="Z7" s="30"/>
      <c r="AA7" s="26"/>
      <c r="AB7" s="26"/>
      <c r="AC7" s="26"/>
      <c r="AD7" s="31"/>
      <c r="AE7" s="37" t="s">
        <v>21</v>
      </c>
      <c r="AF7" s="38" t="s">
        <v>22</v>
      </c>
      <c r="AG7" s="39" t="s">
        <v>23</v>
      </c>
      <c r="AH7" s="32"/>
      <c r="AI7" s="267"/>
      <c r="AJ7" s="267"/>
    </row>
    <row r="8" spans="1:36" s="268" customFormat="1" ht="15.75" customHeight="1">
      <c r="A8" s="17"/>
      <c r="B8" s="40" t="s">
        <v>24</v>
      </c>
      <c r="C8" s="40"/>
      <c r="D8" s="22"/>
      <c r="E8" s="41"/>
      <c r="F8" s="41"/>
      <c r="G8" s="41"/>
      <c r="H8" s="24"/>
      <c r="I8" s="24"/>
      <c r="J8" s="24"/>
      <c r="K8" s="154"/>
      <c r="L8" s="24"/>
      <c r="M8" s="24"/>
      <c r="N8" s="24"/>
      <c r="O8" s="24"/>
      <c r="P8" s="24"/>
      <c r="Q8" s="42"/>
      <c r="R8" s="42"/>
      <c r="S8" s="28"/>
      <c r="T8" s="24"/>
      <c r="U8" s="24"/>
      <c r="V8" s="24"/>
      <c r="W8" s="155"/>
      <c r="X8" s="156"/>
      <c r="Y8" s="157"/>
      <c r="Z8" s="30"/>
      <c r="AA8" s="46"/>
      <c r="AB8" s="46"/>
      <c r="AC8" s="46"/>
      <c r="AD8" s="31"/>
      <c r="AE8" s="24"/>
      <c r="AF8" s="24"/>
      <c r="AG8" s="42"/>
      <c r="AH8" s="32"/>
      <c r="AI8" s="267"/>
      <c r="AJ8" s="267"/>
    </row>
    <row r="9" spans="1:36" s="268" customFormat="1" ht="15.75">
      <c r="A9" s="17"/>
      <c r="B9" s="47" t="s">
        <v>25</v>
      </c>
      <c r="C9" s="47"/>
      <c r="D9" s="48"/>
      <c r="E9" s="49" t="s">
        <v>26</v>
      </c>
      <c r="F9" s="50" t="s">
        <v>27</v>
      </c>
      <c r="G9" s="51" t="s">
        <v>28</v>
      </c>
      <c r="H9" s="49" t="s">
        <v>26</v>
      </c>
      <c r="I9" s="50" t="s">
        <v>27</v>
      </c>
      <c r="J9" s="51" t="s">
        <v>28</v>
      </c>
      <c r="K9" s="154"/>
      <c r="L9" s="49" t="s">
        <v>26</v>
      </c>
      <c r="M9" s="50" t="s">
        <v>27</v>
      </c>
      <c r="N9" s="51" t="s">
        <v>28</v>
      </c>
      <c r="O9" s="49" t="s">
        <v>26</v>
      </c>
      <c r="P9" s="52" t="s">
        <v>26</v>
      </c>
      <c r="Q9" s="53" t="s">
        <v>27</v>
      </c>
      <c r="R9" s="54" t="s">
        <v>28</v>
      </c>
      <c r="S9" s="28"/>
      <c r="T9" s="55" t="s">
        <v>26</v>
      </c>
      <c r="U9" s="50" t="s">
        <v>27</v>
      </c>
      <c r="V9" s="56" t="s">
        <v>28</v>
      </c>
      <c r="W9" s="49" t="s">
        <v>26</v>
      </c>
      <c r="X9" s="50" t="s">
        <v>27</v>
      </c>
      <c r="Y9" s="51" t="s">
        <v>28</v>
      </c>
      <c r="Z9" s="30"/>
      <c r="AA9" s="55" t="s">
        <v>26</v>
      </c>
      <c r="AB9" s="50" t="s">
        <v>27</v>
      </c>
      <c r="AC9" s="56" t="s">
        <v>28</v>
      </c>
      <c r="AD9" s="31"/>
      <c r="AE9" s="49" t="s">
        <v>26</v>
      </c>
      <c r="AF9" s="52" t="s">
        <v>26</v>
      </c>
      <c r="AG9" s="57" t="s">
        <v>27</v>
      </c>
      <c r="AH9" s="32"/>
      <c r="AI9" s="267"/>
      <c r="AJ9" s="267"/>
    </row>
    <row r="10" spans="1:34" s="269" customFormat="1" ht="15.75">
      <c r="A10" s="17"/>
      <c r="B10" s="58" t="s">
        <v>29</v>
      </c>
      <c r="C10" s="58"/>
      <c r="D10" s="59"/>
      <c r="E10" s="60"/>
      <c r="F10" s="61">
        <v>100</v>
      </c>
      <c r="G10" s="62">
        <v>10</v>
      </c>
      <c r="H10" s="63"/>
      <c r="I10" s="64">
        <v>100</v>
      </c>
      <c r="J10" s="65">
        <v>15</v>
      </c>
      <c r="K10" s="69">
        <v>100</v>
      </c>
      <c r="L10" s="60"/>
      <c r="M10" s="61">
        <v>100</v>
      </c>
      <c r="N10" s="62">
        <v>10</v>
      </c>
      <c r="O10" s="60">
        <v>75</v>
      </c>
      <c r="P10" s="67">
        <v>75</v>
      </c>
      <c r="Q10" s="68">
        <v>100</v>
      </c>
      <c r="R10" s="62">
        <v>30</v>
      </c>
      <c r="S10" s="69">
        <v>100</v>
      </c>
      <c r="T10" s="70"/>
      <c r="U10" s="61">
        <v>100</v>
      </c>
      <c r="V10" s="64">
        <v>15</v>
      </c>
      <c r="W10" s="63"/>
      <c r="X10" s="71">
        <v>100</v>
      </c>
      <c r="Y10" s="65">
        <v>10</v>
      </c>
      <c r="Z10" s="72">
        <v>100</v>
      </c>
      <c r="AA10" s="63">
        <v>50</v>
      </c>
      <c r="AB10" s="71">
        <v>100</v>
      </c>
      <c r="AC10" s="65">
        <v>10</v>
      </c>
      <c r="AD10" s="73">
        <v>100</v>
      </c>
      <c r="AE10" s="60">
        <v>100</v>
      </c>
      <c r="AF10" s="67">
        <v>100</v>
      </c>
      <c r="AG10" s="74">
        <v>100</v>
      </c>
      <c r="AH10" s="75">
        <v>100</v>
      </c>
    </row>
    <row r="11" spans="1:36" s="254" customFormat="1" ht="15.75">
      <c r="A11" s="158">
        <v>1</v>
      </c>
      <c r="B11" s="270"/>
      <c r="C11" s="271"/>
      <c r="D11" s="78"/>
      <c r="E11" s="79"/>
      <c r="F11" s="80" t="e">
        <f aca="true" t="shared" si="0" ref="F11:F60">(E11/$E$10*100)</f>
        <v>#DIV/0!</v>
      </c>
      <c r="G11" s="81" t="e">
        <f aca="true" t="shared" si="1" ref="G11:G60">(E11/$E$10*10)</f>
        <v>#DIV/0!</v>
      </c>
      <c r="H11" s="79"/>
      <c r="I11" s="80" t="e">
        <f aca="true" t="shared" si="2" ref="I11:I60">(H11/$H$10*100)</f>
        <v>#DIV/0!</v>
      </c>
      <c r="J11" s="81" t="e">
        <f aca="true" t="shared" si="3" ref="J11:J60">(H11/$H$10*15)</f>
        <v>#DIV/0!</v>
      </c>
      <c r="K11" s="82" t="e">
        <f aca="true" t="shared" si="4" ref="K11:K60">ROUND(F11*0.25+I11*0.75,2)</f>
        <v>#DIV/0!</v>
      </c>
      <c r="L11" s="86"/>
      <c r="M11" s="84" t="e">
        <f aca="true" t="shared" si="5" ref="M11:M60">(L11/$L$10*100)</f>
        <v>#DIV/0!</v>
      </c>
      <c r="N11" s="85" t="e">
        <f aca="true" t="shared" si="6" ref="N11:N60">(L11/$L$10*10)</f>
        <v>#DIV/0!</v>
      </c>
      <c r="O11" s="86"/>
      <c r="P11" s="87"/>
      <c r="Q11" s="88">
        <f aca="true" t="shared" si="7" ref="Q11:Q60">((O11+P11)/($O$10+$P$10)*100)</f>
        <v>0</v>
      </c>
      <c r="R11" s="89">
        <f aca="true" t="shared" si="8" ref="R11:R60">(O11+P11)/($O$10+$P$10)*30</f>
        <v>0</v>
      </c>
      <c r="S11" s="90" t="e">
        <f aca="true" t="shared" si="9" ref="S11:S60">ROUND((Q11*0.75+M11*0.25),2)</f>
        <v>#DIV/0!</v>
      </c>
      <c r="T11" s="86"/>
      <c r="U11" s="91" t="e">
        <f aca="true" t="shared" si="10" ref="U11:U60">(T11/$T$10*100)</f>
        <v>#DIV/0!</v>
      </c>
      <c r="V11" s="85" t="e">
        <f aca="true" t="shared" si="11" ref="V11:V60">(T11/$T$10*15)</f>
        <v>#DIV/0!</v>
      </c>
      <c r="W11" s="86"/>
      <c r="X11" s="92" t="e">
        <f aca="true" t="shared" si="12" ref="X11:X60">(W11/$W$10*100)</f>
        <v>#DIV/0!</v>
      </c>
      <c r="Y11" s="85" t="e">
        <f aca="true" t="shared" si="13" ref="Y11:Y60">(W11/$W$10*10)</f>
        <v>#DIV/0!</v>
      </c>
      <c r="Z11" s="90" t="e">
        <f aca="true" t="shared" si="14" ref="Z11:Z60">ROUND((U11*0.75+X11*0.25),2)</f>
        <v>#DIV/0!</v>
      </c>
      <c r="AA11" s="86"/>
      <c r="AB11" s="92">
        <f aca="true" t="shared" si="15" ref="AB11:AB60">(AA11/$AA$10*100)</f>
        <v>0</v>
      </c>
      <c r="AC11" s="93">
        <f aca="true" t="shared" si="16" ref="AC11:AC60">(AA11/$AA$10*10)</f>
        <v>0</v>
      </c>
      <c r="AD11" s="160" t="e">
        <f aca="true" t="shared" si="17" ref="AD11:AD60">G11+J11+N11+R11+V11+Y11+AC11</f>
        <v>#DIV/0!</v>
      </c>
      <c r="AE11" s="95"/>
      <c r="AF11" s="87"/>
      <c r="AG11" s="110">
        <f aca="true" t="shared" si="18" ref="AG11:AG60">ROUND((AE11+AF11)/($AE$10+$AF$10)*100,2)</f>
        <v>0</v>
      </c>
      <c r="AH11" s="97" t="e">
        <f aca="true" t="shared" si="19" ref="AH11:AH60">ROUND(AD11*0.25+AG11*0.75,2)</f>
        <v>#DIV/0!</v>
      </c>
      <c r="AI11" s="169"/>
      <c r="AJ11" s="169"/>
    </row>
    <row r="12" spans="1:38" s="254" customFormat="1" ht="15.75">
      <c r="A12" s="158">
        <f aca="true" t="shared" si="20" ref="A12:A60">A11+1</f>
        <v>2</v>
      </c>
      <c r="B12" s="273"/>
      <c r="C12" s="274"/>
      <c r="D12" s="78"/>
      <c r="E12" s="98"/>
      <c r="F12" s="99" t="e">
        <f t="shared" si="0"/>
        <v>#DIV/0!</v>
      </c>
      <c r="G12" s="100" t="e">
        <f t="shared" si="1"/>
        <v>#DIV/0!</v>
      </c>
      <c r="H12" s="98"/>
      <c r="I12" s="99" t="e">
        <f t="shared" si="2"/>
        <v>#DIV/0!</v>
      </c>
      <c r="J12" s="100" t="e">
        <f t="shared" si="3"/>
        <v>#DIV/0!</v>
      </c>
      <c r="K12" s="161" t="e">
        <f t="shared" si="4"/>
        <v>#DIV/0!</v>
      </c>
      <c r="L12" s="98"/>
      <c r="M12" s="99" t="e">
        <f t="shared" si="5"/>
        <v>#DIV/0!</v>
      </c>
      <c r="N12" s="100" t="e">
        <f t="shared" si="6"/>
        <v>#DIV/0!</v>
      </c>
      <c r="O12" s="98"/>
      <c r="P12" s="101"/>
      <c r="Q12" s="102">
        <f t="shared" si="7"/>
        <v>0</v>
      </c>
      <c r="R12" s="103">
        <f t="shared" si="8"/>
        <v>0</v>
      </c>
      <c r="S12" s="106" t="e">
        <f t="shared" si="9"/>
        <v>#DIV/0!</v>
      </c>
      <c r="T12" s="98"/>
      <c r="U12" s="104" t="e">
        <f t="shared" si="10"/>
        <v>#DIV/0!</v>
      </c>
      <c r="V12" s="100" t="e">
        <f t="shared" si="11"/>
        <v>#DIV/0!</v>
      </c>
      <c r="W12" s="98"/>
      <c r="X12" s="105" t="e">
        <f t="shared" si="12"/>
        <v>#DIV/0!</v>
      </c>
      <c r="Y12" s="100" t="e">
        <f t="shared" si="13"/>
        <v>#DIV/0!</v>
      </c>
      <c r="Z12" s="106" t="e">
        <f t="shared" si="14"/>
        <v>#DIV/0!</v>
      </c>
      <c r="AA12" s="98"/>
      <c r="AB12" s="105">
        <f t="shared" si="15"/>
        <v>0</v>
      </c>
      <c r="AC12" s="107">
        <f t="shared" si="16"/>
        <v>0</v>
      </c>
      <c r="AD12" s="162" t="e">
        <f t="shared" si="17"/>
        <v>#DIV/0!</v>
      </c>
      <c r="AE12" s="109"/>
      <c r="AF12" s="101"/>
      <c r="AG12" s="110">
        <f t="shared" si="18"/>
        <v>0</v>
      </c>
      <c r="AH12" s="111" t="e">
        <f t="shared" si="19"/>
        <v>#DIV/0!</v>
      </c>
      <c r="AI12" s="169"/>
      <c r="AJ12" s="169"/>
      <c r="AL12" s="276"/>
    </row>
    <row r="13" spans="1:38" s="254" customFormat="1" ht="15.75">
      <c r="A13" s="158">
        <f t="shared" si="20"/>
        <v>3</v>
      </c>
      <c r="B13" s="273"/>
      <c r="C13" s="274"/>
      <c r="D13" s="78"/>
      <c r="E13" s="98"/>
      <c r="F13" s="99" t="e">
        <f t="shared" si="0"/>
        <v>#DIV/0!</v>
      </c>
      <c r="G13" s="100" t="e">
        <f t="shared" si="1"/>
        <v>#DIV/0!</v>
      </c>
      <c r="H13" s="98"/>
      <c r="I13" s="99" t="e">
        <f t="shared" si="2"/>
        <v>#DIV/0!</v>
      </c>
      <c r="J13" s="100" t="e">
        <f t="shared" si="3"/>
        <v>#DIV/0!</v>
      </c>
      <c r="K13" s="161" t="e">
        <f t="shared" si="4"/>
        <v>#DIV/0!</v>
      </c>
      <c r="L13" s="98"/>
      <c r="M13" s="99" t="e">
        <f t="shared" si="5"/>
        <v>#DIV/0!</v>
      </c>
      <c r="N13" s="100" t="e">
        <f t="shared" si="6"/>
        <v>#DIV/0!</v>
      </c>
      <c r="O13" s="98"/>
      <c r="P13" s="101"/>
      <c r="Q13" s="102">
        <f t="shared" si="7"/>
        <v>0</v>
      </c>
      <c r="R13" s="103">
        <f t="shared" si="8"/>
        <v>0</v>
      </c>
      <c r="S13" s="106" t="e">
        <f t="shared" si="9"/>
        <v>#DIV/0!</v>
      </c>
      <c r="T13" s="98"/>
      <c r="U13" s="104" t="e">
        <f t="shared" si="10"/>
        <v>#DIV/0!</v>
      </c>
      <c r="V13" s="100" t="e">
        <f t="shared" si="11"/>
        <v>#DIV/0!</v>
      </c>
      <c r="W13" s="98"/>
      <c r="X13" s="105" t="e">
        <f t="shared" si="12"/>
        <v>#DIV/0!</v>
      </c>
      <c r="Y13" s="100" t="e">
        <f t="shared" si="13"/>
        <v>#DIV/0!</v>
      </c>
      <c r="Z13" s="106" t="e">
        <f t="shared" si="14"/>
        <v>#DIV/0!</v>
      </c>
      <c r="AA13" s="98"/>
      <c r="AB13" s="105">
        <f t="shared" si="15"/>
        <v>0</v>
      </c>
      <c r="AC13" s="107">
        <f t="shared" si="16"/>
        <v>0</v>
      </c>
      <c r="AD13" s="162" t="e">
        <f t="shared" si="17"/>
        <v>#DIV/0!</v>
      </c>
      <c r="AE13" s="109"/>
      <c r="AF13" s="101"/>
      <c r="AG13" s="110">
        <f t="shared" si="18"/>
        <v>0</v>
      </c>
      <c r="AH13" s="111" t="e">
        <f t="shared" si="19"/>
        <v>#DIV/0!</v>
      </c>
      <c r="AI13" s="169"/>
      <c r="AJ13" s="169"/>
      <c r="AL13" s="276"/>
    </row>
    <row r="14" spans="1:38" s="254" customFormat="1" ht="15.75">
      <c r="A14" s="158">
        <f t="shared" si="20"/>
        <v>4</v>
      </c>
      <c r="B14" s="273"/>
      <c r="C14" s="274"/>
      <c r="D14" s="78"/>
      <c r="E14" s="98"/>
      <c r="F14" s="99" t="e">
        <f t="shared" si="0"/>
        <v>#DIV/0!</v>
      </c>
      <c r="G14" s="100" t="e">
        <f t="shared" si="1"/>
        <v>#DIV/0!</v>
      </c>
      <c r="H14" s="98"/>
      <c r="I14" s="99" t="e">
        <f t="shared" si="2"/>
        <v>#DIV/0!</v>
      </c>
      <c r="J14" s="100" t="e">
        <f t="shared" si="3"/>
        <v>#DIV/0!</v>
      </c>
      <c r="K14" s="161" t="e">
        <f t="shared" si="4"/>
        <v>#DIV/0!</v>
      </c>
      <c r="L14" s="98"/>
      <c r="M14" s="99" t="e">
        <f t="shared" si="5"/>
        <v>#DIV/0!</v>
      </c>
      <c r="N14" s="100" t="e">
        <f t="shared" si="6"/>
        <v>#DIV/0!</v>
      </c>
      <c r="O14" s="98"/>
      <c r="P14" s="101"/>
      <c r="Q14" s="102">
        <f t="shared" si="7"/>
        <v>0</v>
      </c>
      <c r="R14" s="103">
        <f t="shared" si="8"/>
        <v>0</v>
      </c>
      <c r="S14" s="106" t="e">
        <f t="shared" si="9"/>
        <v>#DIV/0!</v>
      </c>
      <c r="T14" s="98"/>
      <c r="U14" s="104" t="e">
        <f t="shared" si="10"/>
        <v>#DIV/0!</v>
      </c>
      <c r="V14" s="100" t="e">
        <f t="shared" si="11"/>
        <v>#DIV/0!</v>
      </c>
      <c r="W14" s="98"/>
      <c r="X14" s="105" t="e">
        <f t="shared" si="12"/>
        <v>#DIV/0!</v>
      </c>
      <c r="Y14" s="100" t="e">
        <f t="shared" si="13"/>
        <v>#DIV/0!</v>
      </c>
      <c r="Z14" s="106" t="e">
        <f t="shared" si="14"/>
        <v>#DIV/0!</v>
      </c>
      <c r="AA14" s="98"/>
      <c r="AB14" s="105">
        <f t="shared" si="15"/>
        <v>0</v>
      </c>
      <c r="AC14" s="107">
        <f t="shared" si="16"/>
        <v>0</v>
      </c>
      <c r="AD14" s="162" t="e">
        <f t="shared" si="17"/>
        <v>#DIV/0!</v>
      </c>
      <c r="AE14" s="98"/>
      <c r="AF14" s="101"/>
      <c r="AG14" s="110">
        <f t="shared" si="18"/>
        <v>0</v>
      </c>
      <c r="AH14" s="111" t="e">
        <f t="shared" si="19"/>
        <v>#DIV/0!</v>
      </c>
      <c r="AI14" s="169"/>
      <c r="AJ14" s="169"/>
      <c r="AL14" s="276"/>
    </row>
    <row r="15" spans="1:38" s="254" customFormat="1" ht="15.75">
      <c r="A15" s="158">
        <f t="shared" si="20"/>
        <v>5</v>
      </c>
      <c r="B15" s="273"/>
      <c r="C15" s="274"/>
      <c r="D15" s="78"/>
      <c r="E15" s="98"/>
      <c r="F15" s="99" t="e">
        <f t="shared" si="0"/>
        <v>#DIV/0!</v>
      </c>
      <c r="G15" s="100" t="e">
        <f t="shared" si="1"/>
        <v>#DIV/0!</v>
      </c>
      <c r="H15" s="98"/>
      <c r="I15" s="99" t="e">
        <f t="shared" si="2"/>
        <v>#DIV/0!</v>
      </c>
      <c r="J15" s="100" t="e">
        <f t="shared" si="3"/>
        <v>#DIV/0!</v>
      </c>
      <c r="K15" s="161" t="e">
        <f t="shared" si="4"/>
        <v>#DIV/0!</v>
      </c>
      <c r="L15" s="98"/>
      <c r="M15" s="99" t="e">
        <f t="shared" si="5"/>
        <v>#DIV/0!</v>
      </c>
      <c r="N15" s="100" t="e">
        <f t="shared" si="6"/>
        <v>#DIV/0!</v>
      </c>
      <c r="O15" s="98"/>
      <c r="P15" s="101"/>
      <c r="Q15" s="102">
        <f t="shared" si="7"/>
        <v>0</v>
      </c>
      <c r="R15" s="103">
        <f t="shared" si="8"/>
        <v>0</v>
      </c>
      <c r="S15" s="106" t="e">
        <f t="shared" si="9"/>
        <v>#DIV/0!</v>
      </c>
      <c r="T15" s="98"/>
      <c r="U15" s="104" t="e">
        <f t="shared" si="10"/>
        <v>#DIV/0!</v>
      </c>
      <c r="V15" s="100" t="e">
        <f t="shared" si="11"/>
        <v>#DIV/0!</v>
      </c>
      <c r="W15" s="98"/>
      <c r="X15" s="105" t="e">
        <f t="shared" si="12"/>
        <v>#DIV/0!</v>
      </c>
      <c r="Y15" s="100" t="e">
        <f t="shared" si="13"/>
        <v>#DIV/0!</v>
      </c>
      <c r="Z15" s="106" t="e">
        <f t="shared" si="14"/>
        <v>#DIV/0!</v>
      </c>
      <c r="AA15" s="98"/>
      <c r="AB15" s="105">
        <f t="shared" si="15"/>
        <v>0</v>
      </c>
      <c r="AC15" s="107">
        <f t="shared" si="16"/>
        <v>0</v>
      </c>
      <c r="AD15" s="162" t="e">
        <f t="shared" si="17"/>
        <v>#DIV/0!</v>
      </c>
      <c r="AE15" s="98"/>
      <c r="AF15" s="101"/>
      <c r="AG15" s="110">
        <f t="shared" si="18"/>
        <v>0</v>
      </c>
      <c r="AH15" s="111" t="e">
        <f t="shared" si="19"/>
        <v>#DIV/0!</v>
      </c>
      <c r="AI15" s="169"/>
      <c r="AJ15" s="169"/>
      <c r="AL15" s="276"/>
    </row>
    <row r="16" spans="1:38" s="254" customFormat="1" ht="15.75">
      <c r="A16" s="158">
        <f t="shared" si="20"/>
        <v>6</v>
      </c>
      <c r="B16" s="273"/>
      <c r="C16" s="274"/>
      <c r="D16" s="78"/>
      <c r="E16" s="98"/>
      <c r="F16" s="99" t="e">
        <f t="shared" si="0"/>
        <v>#DIV/0!</v>
      </c>
      <c r="G16" s="100" t="e">
        <f t="shared" si="1"/>
        <v>#DIV/0!</v>
      </c>
      <c r="H16" s="98"/>
      <c r="I16" s="99" t="e">
        <f t="shared" si="2"/>
        <v>#DIV/0!</v>
      </c>
      <c r="J16" s="100" t="e">
        <f t="shared" si="3"/>
        <v>#DIV/0!</v>
      </c>
      <c r="K16" s="161" t="e">
        <f t="shared" si="4"/>
        <v>#DIV/0!</v>
      </c>
      <c r="L16" s="98"/>
      <c r="M16" s="99" t="e">
        <f t="shared" si="5"/>
        <v>#DIV/0!</v>
      </c>
      <c r="N16" s="100" t="e">
        <f t="shared" si="6"/>
        <v>#DIV/0!</v>
      </c>
      <c r="O16" s="98"/>
      <c r="P16" s="101"/>
      <c r="Q16" s="102">
        <f t="shared" si="7"/>
        <v>0</v>
      </c>
      <c r="R16" s="103">
        <f t="shared" si="8"/>
        <v>0</v>
      </c>
      <c r="S16" s="106" t="e">
        <f t="shared" si="9"/>
        <v>#DIV/0!</v>
      </c>
      <c r="T16" s="98"/>
      <c r="U16" s="104" t="e">
        <f t="shared" si="10"/>
        <v>#DIV/0!</v>
      </c>
      <c r="V16" s="100" t="e">
        <f t="shared" si="11"/>
        <v>#DIV/0!</v>
      </c>
      <c r="W16" s="98"/>
      <c r="X16" s="105" t="e">
        <f t="shared" si="12"/>
        <v>#DIV/0!</v>
      </c>
      <c r="Y16" s="100" t="e">
        <f t="shared" si="13"/>
        <v>#DIV/0!</v>
      </c>
      <c r="Z16" s="106" t="e">
        <f t="shared" si="14"/>
        <v>#DIV/0!</v>
      </c>
      <c r="AA16" s="98"/>
      <c r="AB16" s="105">
        <f t="shared" si="15"/>
        <v>0</v>
      </c>
      <c r="AC16" s="107">
        <f t="shared" si="16"/>
        <v>0</v>
      </c>
      <c r="AD16" s="162" t="e">
        <f t="shared" si="17"/>
        <v>#DIV/0!</v>
      </c>
      <c r="AE16" s="98"/>
      <c r="AF16" s="101"/>
      <c r="AG16" s="110">
        <f t="shared" si="18"/>
        <v>0</v>
      </c>
      <c r="AH16" s="111" t="e">
        <f t="shared" si="19"/>
        <v>#DIV/0!</v>
      </c>
      <c r="AI16" s="169"/>
      <c r="AJ16" s="169"/>
      <c r="AL16" s="276"/>
    </row>
    <row r="17" spans="1:38" s="254" customFormat="1" ht="15.75">
      <c r="A17" s="158">
        <f t="shared" si="20"/>
        <v>7</v>
      </c>
      <c r="B17" s="273"/>
      <c r="C17" s="274"/>
      <c r="D17" s="78"/>
      <c r="E17" s="98"/>
      <c r="F17" s="99" t="e">
        <f t="shared" si="0"/>
        <v>#DIV/0!</v>
      </c>
      <c r="G17" s="100" t="e">
        <f t="shared" si="1"/>
        <v>#DIV/0!</v>
      </c>
      <c r="H17" s="98"/>
      <c r="I17" s="99" t="e">
        <f t="shared" si="2"/>
        <v>#DIV/0!</v>
      </c>
      <c r="J17" s="100" t="e">
        <f t="shared" si="3"/>
        <v>#DIV/0!</v>
      </c>
      <c r="K17" s="161" t="e">
        <f t="shared" si="4"/>
        <v>#DIV/0!</v>
      </c>
      <c r="L17" s="98"/>
      <c r="M17" s="99" t="e">
        <f t="shared" si="5"/>
        <v>#DIV/0!</v>
      </c>
      <c r="N17" s="100" t="e">
        <f t="shared" si="6"/>
        <v>#DIV/0!</v>
      </c>
      <c r="O17" s="98"/>
      <c r="P17" s="101"/>
      <c r="Q17" s="102">
        <f t="shared" si="7"/>
        <v>0</v>
      </c>
      <c r="R17" s="103">
        <f t="shared" si="8"/>
        <v>0</v>
      </c>
      <c r="S17" s="106" t="e">
        <f t="shared" si="9"/>
        <v>#DIV/0!</v>
      </c>
      <c r="T17" s="98"/>
      <c r="U17" s="104" t="e">
        <f t="shared" si="10"/>
        <v>#DIV/0!</v>
      </c>
      <c r="V17" s="100" t="e">
        <f t="shared" si="11"/>
        <v>#DIV/0!</v>
      </c>
      <c r="W17" s="98"/>
      <c r="X17" s="105" t="e">
        <f t="shared" si="12"/>
        <v>#DIV/0!</v>
      </c>
      <c r="Y17" s="100" t="e">
        <f t="shared" si="13"/>
        <v>#DIV/0!</v>
      </c>
      <c r="Z17" s="106" t="e">
        <f t="shared" si="14"/>
        <v>#DIV/0!</v>
      </c>
      <c r="AA17" s="98"/>
      <c r="AB17" s="105">
        <f t="shared" si="15"/>
        <v>0</v>
      </c>
      <c r="AC17" s="107">
        <f t="shared" si="16"/>
        <v>0</v>
      </c>
      <c r="AD17" s="162" t="e">
        <f t="shared" si="17"/>
        <v>#DIV/0!</v>
      </c>
      <c r="AE17" s="98"/>
      <c r="AF17" s="101"/>
      <c r="AG17" s="110">
        <f t="shared" si="18"/>
        <v>0</v>
      </c>
      <c r="AH17" s="111" t="e">
        <f t="shared" si="19"/>
        <v>#DIV/0!</v>
      </c>
      <c r="AI17" s="169"/>
      <c r="AJ17" s="169"/>
      <c r="AL17" s="276"/>
    </row>
    <row r="18" spans="1:38" s="254" customFormat="1" ht="15.75">
      <c r="A18" s="158">
        <f t="shared" si="20"/>
        <v>8</v>
      </c>
      <c r="B18" s="273"/>
      <c r="C18" s="274"/>
      <c r="D18" s="78"/>
      <c r="E18" s="98"/>
      <c r="F18" s="99" t="e">
        <f t="shared" si="0"/>
        <v>#DIV/0!</v>
      </c>
      <c r="G18" s="100" t="e">
        <f t="shared" si="1"/>
        <v>#DIV/0!</v>
      </c>
      <c r="H18" s="98"/>
      <c r="I18" s="99" t="e">
        <f t="shared" si="2"/>
        <v>#DIV/0!</v>
      </c>
      <c r="J18" s="100" t="e">
        <f t="shared" si="3"/>
        <v>#DIV/0!</v>
      </c>
      <c r="K18" s="161" t="e">
        <f t="shared" si="4"/>
        <v>#DIV/0!</v>
      </c>
      <c r="L18" s="98"/>
      <c r="M18" s="99" t="e">
        <f t="shared" si="5"/>
        <v>#DIV/0!</v>
      </c>
      <c r="N18" s="100" t="e">
        <f t="shared" si="6"/>
        <v>#DIV/0!</v>
      </c>
      <c r="O18" s="98"/>
      <c r="P18" s="101"/>
      <c r="Q18" s="102">
        <f t="shared" si="7"/>
        <v>0</v>
      </c>
      <c r="R18" s="103">
        <f t="shared" si="8"/>
        <v>0</v>
      </c>
      <c r="S18" s="106" t="e">
        <f t="shared" si="9"/>
        <v>#DIV/0!</v>
      </c>
      <c r="T18" s="98"/>
      <c r="U18" s="104" t="e">
        <f t="shared" si="10"/>
        <v>#DIV/0!</v>
      </c>
      <c r="V18" s="100" t="e">
        <f t="shared" si="11"/>
        <v>#DIV/0!</v>
      </c>
      <c r="W18" s="98"/>
      <c r="X18" s="105" t="e">
        <f t="shared" si="12"/>
        <v>#DIV/0!</v>
      </c>
      <c r="Y18" s="100" t="e">
        <f t="shared" si="13"/>
        <v>#DIV/0!</v>
      </c>
      <c r="Z18" s="106" t="e">
        <f t="shared" si="14"/>
        <v>#DIV/0!</v>
      </c>
      <c r="AA18" s="98"/>
      <c r="AB18" s="105">
        <f t="shared" si="15"/>
        <v>0</v>
      </c>
      <c r="AC18" s="107">
        <f t="shared" si="16"/>
        <v>0</v>
      </c>
      <c r="AD18" s="162" t="e">
        <f t="shared" si="17"/>
        <v>#DIV/0!</v>
      </c>
      <c r="AE18" s="98"/>
      <c r="AF18" s="101"/>
      <c r="AG18" s="110">
        <f t="shared" si="18"/>
        <v>0</v>
      </c>
      <c r="AH18" s="111" t="e">
        <f t="shared" si="19"/>
        <v>#DIV/0!</v>
      </c>
      <c r="AI18" s="169"/>
      <c r="AJ18" s="169"/>
      <c r="AL18" s="276"/>
    </row>
    <row r="19" spans="1:38" s="254" customFormat="1" ht="15.75">
      <c r="A19" s="158">
        <f t="shared" si="20"/>
        <v>9</v>
      </c>
      <c r="B19" s="273"/>
      <c r="C19" s="274"/>
      <c r="D19" s="78"/>
      <c r="E19" s="98"/>
      <c r="F19" s="99" t="e">
        <f t="shared" si="0"/>
        <v>#DIV/0!</v>
      </c>
      <c r="G19" s="100" t="e">
        <f t="shared" si="1"/>
        <v>#DIV/0!</v>
      </c>
      <c r="H19" s="98"/>
      <c r="I19" s="99" t="e">
        <f t="shared" si="2"/>
        <v>#DIV/0!</v>
      </c>
      <c r="J19" s="100" t="e">
        <f t="shared" si="3"/>
        <v>#DIV/0!</v>
      </c>
      <c r="K19" s="161" t="e">
        <f t="shared" si="4"/>
        <v>#DIV/0!</v>
      </c>
      <c r="L19" s="98"/>
      <c r="M19" s="99" t="e">
        <f t="shared" si="5"/>
        <v>#DIV/0!</v>
      </c>
      <c r="N19" s="100" t="e">
        <f t="shared" si="6"/>
        <v>#DIV/0!</v>
      </c>
      <c r="O19" s="98"/>
      <c r="P19" s="101"/>
      <c r="Q19" s="102">
        <f t="shared" si="7"/>
        <v>0</v>
      </c>
      <c r="R19" s="103">
        <f t="shared" si="8"/>
        <v>0</v>
      </c>
      <c r="S19" s="106" t="e">
        <f t="shared" si="9"/>
        <v>#DIV/0!</v>
      </c>
      <c r="T19" s="98"/>
      <c r="U19" s="104" t="e">
        <f t="shared" si="10"/>
        <v>#DIV/0!</v>
      </c>
      <c r="V19" s="100" t="e">
        <f t="shared" si="11"/>
        <v>#DIV/0!</v>
      </c>
      <c r="W19" s="98"/>
      <c r="X19" s="105" t="e">
        <f t="shared" si="12"/>
        <v>#DIV/0!</v>
      </c>
      <c r="Y19" s="100" t="e">
        <f t="shared" si="13"/>
        <v>#DIV/0!</v>
      </c>
      <c r="Z19" s="106" t="e">
        <f t="shared" si="14"/>
        <v>#DIV/0!</v>
      </c>
      <c r="AA19" s="98"/>
      <c r="AB19" s="105">
        <f t="shared" si="15"/>
        <v>0</v>
      </c>
      <c r="AC19" s="107">
        <f t="shared" si="16"/>
        <v>0</v>
      </c>
      <c r="AD19" s="162" t="e">
        <f t="shared" si="17"/>
        <v>#DIV/0!</v>
      </c>
      <c r="AE19" s="98"/>
      <c r="AF19" s="101"/>
      <c r="AG19" s="110">
        <f t="shared" si="18"/>
        <v>0</v>
      </c>
      <c r="AH19" s="111" t="e">
        <f t="shared" si="19"/>
        <v>#DIV/0!</v>
      </c>
      <c r="AI19" s="169"/>
      <c r="AJ19" s="169"/>
      <c r="AL19" s="276"/>
    </row>
    <row r="20" spans="1:38" s="254" customFormat="1" ht="15.75">
      <c r="A20" s="158">
        <f t="shared" si="20"/>
        <v>10</v>
      </c>
      <c r="B20" s="273"/>
      <c r="C20" s="274"/>
      <c r="D20" s="78"/>
      <c r="E20" s="98"/>
      <c r="F20" s="99" t="e">
        <f t="shared" si="0"/>
        <v>#DIV/0!</v>
      </c>
      <c r="G20" s="100" t="e">
        <f t="shared" si="1"/>
        <v>#DIV/0!</v>
      </c>
      <c r="H20" s="98"/>
      <c r="I20" s="99" t="e">
        <f t="shared" si="2"/>
        <v>#DIV/0!</v>
      </c>
      <c r="J20" s="100" t="e">
        <f t="shared" si="3"/>
        <v>#DIV/0!</v>
      </c>
      <c r="K20" s="161" t="e">
        <f t="shared" si="4"/>
        <v>#DIV/0!</v>
      </c>
      <c r="L20" s="98"/>
      <c r="M20" s="99" t="e">
        <f t="shared" si="5"/>
        <v>#DIV/0!</v>
      </c>
      <c r="N20" s="100" t="e">
        <f t="shared" si="6"/>
        <v>#DIV/0!</v>
      </c>
      <c r="O20" s="98"/>
      <c r="P20" s="101"/>
      <c r="Q20" s="102">
        <f t="shared" si="7"/>
        <v>0</v>
      </c>
      <c r="R20" s="103">
        <f t="shared" si="8"/>
        <v>0</v>
      </c>
      <c r="S20" s="106" t="e">
        <f t="shared" si="9"/>
        <v>#DIV/0!</v>
      </c>
      <c r="T20" s="98"/>
      <c r="U20" s="104" t="e">
        <f t="shared" si="10"/>
        <v>#DIV/0!</v>
      </c>
      <c r="V20" s="100" t="e">
        <f t="shared" si="11"/>
        <v>#DIV/0!</v>
      </c>
      <c r="W20" s="98"/>
      <c r="X20" s="105" t="e">
        <f t="shared" si="12"/>
        <v>#DIV/0!</v>
      </c>
      <c r="Y20" s="100" t="e">
        <f t="shared" si="13"/>
        <v>#DIV/0!</v>
      </c>
      <c r="Z20" s="106" t="e">
        <f t="shared" si="14"/>
        <v>#DIV/0!</v>
      </c>
      <c r="AA20" s="98"/>
      <c r="AB20" s="105">
        <f t="shared" si="15"/>
        <v>0</v>
      </c>
      <c r="AC20" s="107">
        <f t="shared" si="16"/>
        <v>0</v>
      </c>
      <c r="AD20" s="162" t="e">
        <f t="shared" si="17"/>
        <v>#DIV/0!</v>
      </c>
      <c r="AE20" s="98"/>
      <c r="AF20" s="101"/>
      <c r="AG20" s="110">
        <f t="shared" si="18"/>
        <v>0</v>
      </c>
      <c r="AH20" s="111" t="e">
        <f t="shared" si="19"/>
        <v>#DIV/0!</v>
      </c>
      <c r="AI20" s="169"/>
      <c r="AJ20" s="169"/>
      <c r="AL20" s="276"/>
    </row>
    <row r="21" spans="1:38" s="254" customFormat="1" ht="15.75">
      <c r="A21" s="158">
        <f t="shared" si="20"/>
        <v>11</v>
      </c>
      <c r="B21" s="273"/>
      <c r="C21" s="274"/>
      <c r="D21" s="78"/>
      <c r="E21" s="98"/>
      <c r="F21" s="99" t="e">
        <f t="shared" si="0"/>
        <v>#DIV/0!</v>
      </c>
      <c r="G21" s="100" t="e">
        <f t="shared" si="1"/>
        <v>#DIV/0!</v>
      </c>
      <c r="H21" s="98"/>
      <c r="I21" s="99" t="e">
        <f t="shared" si="2"/>
        <v>#DIV/0!</v>
      </c>
      <c r="J21" s="100" t="e">
        <f t="shared" si="3"/>
        <v>#DIV/0!</v>
      </c>
      <c r="K21" s="161" t="e">
        <f t="shared" si="4"/>
        <v>#DIV/0!</v>
      </c>
      <c r="L21" s="98"/>
      <c r="M21" s="99" t="e">
        <f t="shared" si="5"/>
        <v>#DIV/0!</v>
      </c>
      <c r="N21" s="100" t="e">
        <f t="shared" si="6"/>
        <v>#DIV/0!</v>
      </c>
      <c r="O21" s="98"/>
      <c r="P21" s="101"/>
      <c r="Q21" s="102">
        <f t="shared" si="7"/>
        <v>0</v>
      </c>
      <c r="R21" s="103">
        <f t="shared" si="8"/>
        <v>0</v>
      </c>
      <c r="S21" s="106" t="e">
        <f t="shared" si="9"/>
        <v>#DIV/0!</v>
      </c>
      <c r="T21" s="98"/>
      <c r="U21" s="104" t="e">
        <f t="shared" si="10"/>
        <v>#DIV/0!</v>
      </c>
      <c r="V21" s="100" t="e">
        <f t="shared" si="11"/>
        <v>#DIV/0!</v>
      </c>
      <c r="W21" s="98"/>
      <c r="X21" s="105" t="e">
        <f t="shared" si="12"/>
        <v>#DIV/0!</v>
      </c>
      <c r="Y21" s="100" t="e">
        <f t="shared" si="13"/>
        <v>#DIV/0!</v>
      </c>
      <c r="Z21" s="106" t="e">
        <f t="shared" si="14"/>
        <v>#DIV/0!</v>
      </c>
      <c r="AA21" s="98"/>
      <c r="AB21" s="105">
        <f t="shared" si="15"/>
        <v>0</v>
      </c>
      <c r="AC21" s="107">
        <f t="shared" si="16"/>
        <v>0</v>
      </c>
      <c r="AD21" s="162" t="e">
        <f t="shared" si="17"/>
        <v>#DIV/0!</v>
      </c>
      <c r="AE21" s="98"/>
      <c r="AF21" s="101"/>
      <c r="AG21" s="110">
        <f t="shared" si="18"/>
        <v>0</v>
      </c>
      <c r="AH21" s="111" t="e">
        <f t="shared" si="19"/>
        <v>#DIV/0!</v>
      </c>
      <c r="AI21" s="169"/>
      <c r="AJ21" s="169"/>
      <c r="AL21" s="276"/>
    </row>
    <row r="22" spans="1:38" s="254" customFormat="1" ht="15.75">
      <c r="A22" s="158">
        <f t="shared" si="20"/>
        <v>12</v>
      </c>
      <c r="B22" s="273"/>
      <c r="C22" s="274"/>
      <c r="D22" s="78"/>
      <c r="E22" s="98"/>
      <c r="F22" s="99" t="e">
        <f t="shared" si="0"/>
        <v>#DIV/0!</v>
      </c>
      <c r="G22" s="100" t="e">
        <f t="shared" si="1"/>
        <v>#DIV/0!</v>
      </c>
      <c r="H22" s="98"/>
      <c r="I22" s="99" t="e">
        <f t="shared" si="2"/>
        <v>#DIV/0!</v>
      </c>
      <c r="J22" s="100" t="e">
        <f t="shared" si="3"/>
        <v>#DIV/0!</v>
      </c>
      <c r="K22" s="161" t="e">
        <f t="shared" si="4"/>
        <v>#DIV/0!</v>
      </c>
      <c r="L22" s="98"/>
      <c r="M22" s="99" t="e">
        <f t="shared" si="5"/>
        <v>#DIV/0!</v>
      </c>
      <c r="N22" s="100" t="e">
        <f t="shared" si="6"/>
        <v>#DIV/0!</v>
      </c>
      <c r="O22" s="98"/>
      <c r="P22" s="101"/>
      <c r="Q22" s="102">
        <f t="shared" si="7"/>
        <v>0</v>
      </c>
      <c r="R22" s="103">
        <f t="shared" si="8"/>
        <v>0</v>
      </c>
      <c r="S22" s="106" t="e">
        <f t="shared" si="9"/>
        <v>#DIV/0!</v>
      </c>
      <c r="T22" s="98"/>
      <c r="U22" s="104" t="e">
        <f t="shared" si="10"/>
        <v>#DIV/0!</v>
      </c>
      <c r="V22" s="100" t="e">
        <f t="shared" si="11"/>
        <v>#DIV/0!</v>
      </c>
      <c r="W22" s="98"/>
      <c r="X22" s="105" t="e">
        <f t="shared" si="12"/>
        <v>#DIV/0!</v>
      </c>
      <c r="Y22" s="100" t="e">
        <f t="shared" si="13"/>
        <v>#DIV/0!</v>
      </c>
      <c r="Z22" s="106" t="e">
        <f t="shared" si="14"/>
        <v>#DIV/0!</v>
      </c>
      <c r="AA22" s="98"/>
      <c r="AB22" s="105">
        <f t="shared" si="15"/>
        <v>0</v>
      </c>
      <c r="AC22" s="107">
        <f t="shared" si="16"/>
        <v>0</v>
      </c>
      <c r="AD22" s="162" t="e">
        <f t="shared" si="17"/>
        <v>#DIV/0!</v>
      </c>
      <c r="AE22" s="98"/>
      <c r="AF22" s="101"/>
      <c r="AG22" s="110">
        <f t="shared" si="18"/>
        <v>0</v>
      </c>
      <c r="AH22" s="111" t="e">
        <f t="shared" si="19"/>
        <v>#DIV/0!</v>
      </c>
      <c r="AI22" s="169"/>
      <c r="AJ22" s="169"/>
      <c r="AL22" s="276"/>
    </row>
    <row r="23" spans="1:38" s="254" customFormat="1" ht="15.75">
      <c r="A23" s="158">
        <f t="shared" si="20"/>
        <v>13</v>
      </c>
      <c r="B23" s="273"/>
      <c r="C23" s="274"/>
      <c r="D23" s="78"/>
      <c r="E23" s="98"/>
      <c r="F23" s="99" t="e">
        <f t="shared" si="0"/>
        <v>#DIV/0!</v>
      </c>
      <c r="G23" s="100" t="e">
        <f t="shared" si="1"/>
        <v>#DIV/0!</v>
      </c>
      <c r="H23" s="98"/>
      <c r="I23" s="99" t="e">
        <f t="shared" si="2"/>
        <v>#DIV/0!</v>
      </c>
      <c r="J23" s="100" t="e">
        <f t="shared" si="3"/>
        <v>#DIV/0!</v>
      </c>
      <c r="K23" s="161" t="e">
        <f t="shared" si="4"/>
        <v>#DIV/0!</v>
      </c>
      <c r="L23" s="98"/>
      <c r="M23" s="99" t="e">
        <f t="shared" si="5"/>
        <v>#DIV/0!</v>
      </c>
      <c r="N23" s="100" t="e">
        <f t="shared" si="6"/>
        <v>#DIV/0!</v>
      </c>
      <c r="O23" s="98"/>
      <c r="P23" s="101"/>
      <c r="Q23" s="102">
        <f t="shared" si="7"/>
        <v>0</v>
      </c>
      <c r="R23" s="103">
        <f t="shared" si="8"/>
        <v>0</v>
      </c>
      <c r="S23" s="106" t="e">
        <f t="shared" si="9"/>
        <v>#DIV/0!</v>
      </c>
      <c r="T23" s="98"/>
      <c r="U23" s="104" t="e">
        <f t="shared" si="10"/>
        <v>#DIV/0!</v>
      </c>
      <c r="V23" s="100" t="e">
        <f t="shared" si="11"/>
        <v>#DIV/0!</v>
      </c>
      <c r="W23" s="98"/>
      <c r="X23" s="105" t="e">
        <f t="shared" si="12"/>
        <v>#DIV/0!</v>
      </c>
      <c r="Y23" s="100" t="e">
        <f t="shared" si="13"/>
        <v>#DIV/0!</v>
      </c>
      <c r="Z23" s="106" t="e">
        <f t="shared" si="14"/>
        <v>#DIV/0!</v>
      </c>
      <c r="AA23" s="98"/>
      <c r="AB23" s="105">
        <f t="shared" si="15"/>
        <v>0</v>
      </c>
      <c r="AC23" s="107">
        <f t="shared" si="16"/>
        <v>0</v>
      </c>
      <c r="AD23" s="162" t="e">
        <f t="shared" si="17"/>
        <v>#DIV/0!</v>
      </c>
      <c r="AE23" s="98"/>
      <c r="AF23" s="101"/>
      <c r="AG23" s="110">
        <f t="shared" si="18"/>
        <v>0</v>
      </c>
      <c r="AH23" s="111" t="e">
        <f t="shared" si="19"/>
        <v>#DIV/0!</v>
      </c>
      <c r="AI23" s="169"/>
      <c r="AJ23" s="169"/>
      <c r="AL23" s="276"/>
    </row>
    <row r="24" spans="1:38" s="254" customFormat="1" ht="15.75">
      <c r="A24" s="158">
        <f t="shared" si="20"/>
        <v>14</v>
      </c>
      <c r="B24" s="273"/>
      <c r="C24" s="274"/>
      <c r="D24" s="78"/>
      <c r="E24" s="98"/>
      <c r="F24" s="99" t="e">
        <f t="shared" si="0"/>
        <v>#DIV/0!</v>
      </c>
      <c r="G24" s="100" t="e">
        <f t="shared" si="1"/>
        <v>#DIV/0!</v>
      </c>
      <c r="H24" s="98"/>
      <c r="I24" s="99" t="e">
        <f t="shared" si="2"/>
        <v>#DIV/0!</v>
      </c>
      <c r="J24" s="100" t="e">
        <f t="shared" si="3"/>
        <v>#DIV/0!</v>
      </c>
      <c r="K24" s="161" t="e">
        <f t="shared" si="4"/>
        <v>#DIV/0!</v>
      </c>
      <c r="L24" s="98"/>
      <c r="M24" s="99" t="e">
        <f t="shared" si="5"/>
        <v>#DIV/0!</v>
      </c>
      <c r="N24" s="100" t="e">
        <f t="shared" si="6"/>
        <v>#DIV/0!</v>
      </c>
      <c r="O24" s="98"/>
      <c r="P24" s="101"/>
      <c r="Q24" s="102">
        <f t="shared" si="7"/>
        <v>0</v>
      </c>
      <c r="R24" s="103">
        <f t="shared" si="8"/>
        <v>0</v>
      </c>
      <c r="S24" s="106" t="e">
        <f t="shared" si="9"/>
        <v>#DIV/0!</v>
      </c>
      <c r="T24" s="98"/>
      <c r="U24" s="104" t="e">
        <f t="shared" si="10"/>
        <v>#DIV/0!</v>
      </c>
      <c r="V24" s="100" t="e">
        <f t="shared" si="11"/>
        <v>#DIV/0!</v>
      </c>
      <c r="W24" s="98"/>
      <c r="X24" s="105" t="e">
        <f t="shared" si="12"/>
        <v>#DIV/0!</v>
      </c>
      <c r="Y24" s="100" t="e">
        <f t="shared" si="13"/>
        <v>#DIV/0!</v>
      </c>
      <c r="Z24" s="106" t="e">
        <f t="shared" si="14"/>
        <v>#DIV/0!</v>
      </c>
      <c r="AA24" s="98"/>
      <c r="AB24" s="105">
        <f t="shared" si="15"/>
        <v>0</v>
      </c>
      <c r="AC24" s="107">
        <f t="shared" si="16"/>
        <v>0</v>
      </c>
      <c r="AD24" s="162" t="e">
        <f t="shared" si="17"/>
        <v>#DIV/0!</v>
      </c>
      <c r="AE24" s="98"/>
      <c r="AF24" s="101"/>
      <c r="AG24" s="110">
        <f t="shared" si="18"/>
        <v>0</v>
      </c>
      <c r="AH24" s="111" t="e">
        <f t="shared" si="19"/>
        <v>#DIV/0!</v>
      </c>
      <c r="AI24" s="169"/>
      <c r="AJ24" s="169"/>
      <c r="AL24" s="276"/>
    </row>
    <row r="25" spans="1:38" s="254" customFormat="1" ht="15.75">
      <c r="A25" s="158">
        <f t="shared" si="20"/>
        <v>15</v>
      </c>
      <c r="B25" s="273"/>
      <c r="C25" s="274"/>
      <c r="D25" s="78"/>
      <c r="E25" s="98"/>
      <c r="F25" s="99" t="e">
        <f t="shared" si="0"/>
        <v>#DIV/0!</v>
      </c>
      <c r="G25" s="100" t="e">
        <f t="shared" si="1"/>
        <v>#DIV/0!</v>
      </c>
      <c r="H25" s="98"/>
      <c r="I25" s="99" t="e">
        <f t="shared" si="2"/>
        <v>#DIV/0!</v>
      </c>
      <c r="J25" s="100" t="e">
        <f t="shared" si="3"/>
        <v>#DIV/0!</v>
      </c>
      <c r="K25" s="161" t="e">
        <f t="shared" si="4"/>
        <v>#DIV/0!</v>
      </c>
      <c r="L25" s="98"/>
      <c r="M25" s="99" t="e">
        <f t="shared" si="5"/>
        <v>#DIV/0!</v>
      </c>
      <c r="N25" s="100" t="e">
        <f t="shared" si="6"/>
        <v>#DIV/0!</v>
      </c>
      <c r="O25" s="98"/>
      <c r="P25" s="101"/>
      <c r="Q25" s="102">
        <f t="shared" si="7"/>
        <v>0</v>
      </c>
      <c r="R25" s="103">
        <f t="shared" si="8"/>
        <v>0</v>
      </c>
      <c r="S25" s="106" t="e">
        <f t="shared" si="9"/>
        <v>#DIV/0!</v>
      </c>
      <c r="T25" s="98"/>
      <c r="U25" s="104" t="e">
        <f t="shared" si="10"/>
        <v>#DIV/0!</v>
      </c>
      <c r="V25" s="100" t="e">
        <f t="shared" si="11"/>
        <v>#DIV/0!</v>
      </c>
      <c r="W25" s="98"/>
      <c r="X25" s="105" t="e">
        <f t="shared" si="12"/>
        <v>#DIV/0!</v>
      </c>
      <c r="Y25" s="100" t="e">
        <f t="shared" si="13"/>
        <v>#DIV/0!</v>
      </c>
      <c r="Z25" s="106" t="e">
        <f t="shared" si="14"/>
        <v>#DIV/0!</v>
      </c>
      <c r="AA25" s="98"/>
      <c r="AB25" s="105">
        <f t="shared" si="15"/>
        <v>0</v>
      </c>
      <c r="AC25" s="107">
        <f t="shared" si="16"/>
        <v>0</v>
      </c>
      <c r="AD25" s="162" t="e">
        <f t="shared" si="17"/>
        <v>#DIV/0!</v>
      </c>
      <c r="AE25" s="98"/>
      <c r="AF25" s="101"/>
      <c r="AG25" s="110">
        <f t="shared" si="18"/>
        <v>0</v>
      </c>
      <c r="AH25" s="111" t="e">
        <f t="shared" si="19"/>
        <v>#DIV/0!</v>
      </c>
      <c r="AI25" s="169"/>
      <c r="AJ25" s="169"/>
      <c r="AL25" s="276"/>
    </row>
    <row r="26" spans="1:38" s="254" customFormat="1" ht="15.75">
      <c r="A26" s="158">
        <f t="shared" si="20"/>
        <v>16</v>
      </c>
      <c r="B26" s="273"/>
      <c r="C26" s="274"/>
      <c r="D26" s="78"/>
      <c r="E26" s="98"/>
      <c r="F26" s="99" t="e">
        <f t="shared" si="0"/>
        <v>#DIV/0!</v>
      </c>
      <c r="G26" s="100" t="e">
        <f t="shared" si="1"/>
        <v>#DIV/0!</v>
      </c>
      <c r="H26" s="98"/>
      <c r="I26" s="99" t="e">
        <f t="shared" si="2"/>
        <v>#DIV/0!</v>
      </c>
      <c r="J26" s="100" t="e">
        <f t="shared" si="3"/>
        <v>#DIV/0!</v>
      </c>
      <c r="K26" s="161" t="e">
        <f t="shared" si="4"/>
        <v>#DIV/0!</v>
      </c>
      <c r="L26" s="98"/>
      <c r="M26" s="99" t="e">
        <f t="shared" si="5"/>
        <v>#DIV/0!</v>
      </c>
      <c r="N26" s="100" t="e">
        <f t="shared" si="6"/>
        <v>#DIV/0!</v>
      </c>
      <c r="O26" s="98"/>
      <c r="P26" s="101"/>
      <c r="Q26" s="102">
        <f t="shared" si="7"/>
        <v>0</v>
      </c>
      <c r="R26" s="103">
        <f t="shared" si="8"/>
        <v>0</v>
      </c>
      <c r="S26" s="106" t="e">
        <f t="shared" si="9"/>
        <v>#DIV/0!</v>
      </c>
      <c r="T26" s="98"/>
      <c r="U26" s="104" t="e">
        <f t="shared" si="10"/>
        <v>#DIV/0!</v>
      </c>
      <c r="V26" s="100" t="e">
        <f t="shared" si="11"/>
        <v>#DIV/0!</v>
      </c>
      <c r="W26" s="98"/>
      <c r="X26" s="105" t="e">
        <f t="shared" si="12"/>
        <v>#DIV/0!</v>
      </c>
      <c r="Y26" s="100" t="e">
        <f t="shared" si="13"/>
        <v>#DIV/0!</v>
      </c>
      <c r="Z26" s="106" t="e">
        <f t="shared" si="14"/>
        <v>#DIV/0!</v>
      </c>
      <c r="AA26" s="98"/>
      <c r="AB26" s="105">
        <f t="shared" si="15"/>
        <v>0</v>
      </c>
      <c r="AC26" s="107">
        <f t="shared" si="16"/>
        <v>0</v>
      </c>
      <c r="AD26" s="162" t="e">
        <f t="shared" si="17"/>
        <v>#DIV/0!</v>
      </c>
      <c r="AE26" s="98"/>
      <c r="AF26" s="101"/>
      <c r="AG26" s="110">
        <f t="shared" si="18"/>
        <v>0</v>
      </c>
      <c r="AH26" s="111" t="e">
        <f t="shared" si="19"/>
        <v>#DIV/0!</v>
      </c>
      <c r="AI26" s="169"/>
      <c r="AJ26" s="169"/>
      <c r="AL26" s="276"/>
    </row>
    <row r="27" spans="1:38" s="254" customFormat="1" ht="15.75">
      <c r="A27" s="158">
        <f t="shared" si="20"/>
        <v>17</v>
      </c>
      <c r="B27" s="273"/>
      <c r="C27" s="274"/>
      <c r="D27" s="78"/>
      <c r="E27" s="98"/>
      <c r="F27" s="99" t="e">
        <f t="shared" si="0"/>
        <v>#DIV/0!</v>
      </c>
      <c r="G27" s="100" t="e">
        <f t="shared" si="1"/>
        <v>#DIV/0!</v>
      </c>
      <c r="H27" s="98"/>
      <c r="I27" s="99" t="e">
        <f t="shared" si="2"/>
        <v>#DIV/0!</v>
      </c>
      <c r="J27" s="100" t="e">
        <f t="shared" si="3"/>
        <v>#DIV/0!</v>
      </c>
      <c r="K27" s="161" t="e">
        <f t="shared" si="4"/>
        <v>#DIV/0!</v>
      </c>
      <c r="L27" s="98"/>
      <c r="M27" s="99" t="e">
        <f t="shared" si="5"/>
        <v>#DIV/0!</v>
      </c>
      <c r="N27" s="100" t="e">
        <f t="shared" si="6"/>
        <v>#DIV/0!</v>
      </c>
      <c r="O27" s="98"/>
      <c r="P27" s="101"/>
      <c r="Q27" s="102">
        <f t="shared" si="7"/>
        <v>0</v>
      </c>
      <c r="R27" s="103">
        <f t="shared" si="8"/>
        <v>0</v>
      </c>
      <c r="S27" s="106" t="e">
        <f t="shared" si="9"/>
        <v>#DIV/0!</v>
      </c>
      <c r="T27" s="98"/>
      <c r="U27" s="104" t="e">
        <f t="shared" si="10"/>
        <v>#DIV/0!</v>
      </c>
      <c r="V27" s="100" t="e">
        <f t="shared" si="11"/>
        <v>#DIV/0!</v>
      </c>
      <c r="W27" s="98"/>
      <c r="X27" s="105" t="e">
        <f t="shared" si="12"/>
        <v>#DIV/0!</v>
      </c>
      <c r="Y27" s="100" t="e">
        <f t="shared" si="13"/>
        <v>#DIV/0!</v>
      </c>
      <c r="Z27" s="106" t="e">
        <f t="shared" si="14"/>
        <v>#DIV/0!</v>
      </c>
      <c r="AA27" s="98"/>
      <c r="AB27" s="105">
        <f t="shared" si="15"/>
        <v>0</v>
      </c>
      <c r="AC27" s="107">
        <f t="shared" si="16"/>
        <v>0</v>
      </c>
      <c r="AD27" s="162" t="e">
        <f t="shared" si="17"/>
        <v>#DIV/0!</v>
      </c>
      <c r="AE27" s="98"/>
      <c r="AF27" s="101"/>
      <c r="AG27" s="110">
        <f t="shared" si="18"/>
        <v>0</v>
      </c>
      <c r="AH27" s="111" t="e">
        <f t="shared" si="19"/>
        <v>#DIV/0!</v>
      </c>
      <c r="AI27" s="169"/>
      <c r="AJ27" s="169"/>
      <c r="AL27" s="276"/>
    </row>
    <row r="28" spans="1:38" s="254" customFormat="1" ht="15.75">
      <c r="A28" s="158">
        <f t="shared" si="20"/>
        <v>18</v>
      </c>
      <c r="B28" s="273"/>
      <c r="C28" s="274"/>
      <c r="D28" s="78"/>
      <c r="E28" s="98"/>
      <c r="F28" s="99" t="e">
        <f t="shared" si="0"/>
        <v>#DIV/0!</v>
      </c>
      <c r="G28" s="100" t="e">
        <f t="shared" si="1"/>
        <v>#DIV/0!</v>
      </c>
      <c r="H28" s="98"/>
      <c r="I28" s="99" t="e">
        <f t="shared" si="2"/>
        <v>#DIV/0!</v>
      </c>
      <c r="J28" s="100" t="e">
        <f t="shared" si="3"/>
        <v>#DIV/0!</v>
      </c>
      <c r="K28" s="161" t="e">
        <f t="shared" si="4"/>
        <v>#DIV/0!</v>
      </c>
      <c r="L28" s="98"/>
      <c r="M28" s="99" t="e">
        <f t="shared" si="5"/>
        <v>#DIV/0!</v>
      </c>
      <c r="N28" s="100" t="e">
        <f t="shared" si="6"/>
        <v>#DIV/0!</v>
      </c>
      <c r="O28" s="98"/>
      <c r="P28" s="101"/>
      <c r="Q28" s="102">
        <f t="shared" si="7"/>
        <v>0</v>
      </c>
      <c r="R28" s="103">
        <f t="shared" si="8"/>
        <v>0</v>
      </c>
      <c r="S28" s="106" t="e">
        <f t="shared" si="9"/>
        <v>#DIV/0!</v>
      </c>
      <c r="T28" s="98"/>
      <c r="U28" s="104" t="e">
        <f t="shared" si="10"/>
        <v>#DIV/0!</v>
      </c>
      <c r="V28" s="100" t="e">
        <f t="shared" si="11"/>
        <v>#DIV/0!</v>
      </c>
      <c r="W28" s="98"/>
      <c r="X28" s="105" t="e">
        <f t="shared" si="12"/>
        <v>#DIV/0!</v>
      </c>
      <c r="Y28" s="100" t="e">
        <f t="shared" si="13"/>
        <v>#DIV/0!</v>
      </c>
      <c r="Z28" s="106" t="e">
        <f t="shared" si="14"/>
        <v>#DIV/0!</v>
      </c>
      <c r="AA28" s="98"/>
      <c r="AB28" s="105">
        <f t="shared" si="15"/>
        <v>0</v>
      </c>
      <c r="AC28" s="107">
        <f t="shared" si="16"/>
        <v>0</v>
      </c>
      <c r="AD28" s="162" t="e">
        <f t="shared" si="17"/>
        <v>#DIV/0!</v>
      </c>
      <c r="AE28" s="98"/>
      <c r="AF28" s="101"/>
      <c r="AG28" s="110">
        <f t="shared" si="18"/>
        <v>0</v>
      </c>
      <c r="AH28" s="111" t="e">
        <f t="shared" si="19"/>
        <v>#DIV/0!</v>
      </c>
      <c r="AI28" s="169"/>
      <c r="AJ28" s="169"/>
      <c r="AL28" s="276"/>
    </row>
    <row r="29" spans="1:38" s="254" customFormat="1" ht="15.75">
      <c r="A29" s="158">
        <f t="shared" si="20"/>
        <v>19</v>
      </c>
      <c r="B29" s="273"/>
      <c r="C29" s="274"/>
      <c r="D29" s="78"/>
      <c r="E29" s="98"/>
      <c r="F29" s="99" t="e">
        <f t="shared" si="0"/>
        <v>#DIV/0!</v>
      </c>
      <c r="G29" s="100" t="e">
        <f t="shared" si="1"/>
        <v>#DIV/0!</v>
      </c>
      <c r="H29" s="98"/>
      <c r="I29" s="99" t="e">
        <f t="shared" si="2"/>
        <v>#DIV/0!</v>
      </c>
      <c r="J29" s="100" t="e">
        <f t="shared" si="3"/>
        <v>#DIV/0!</v>
      </c>
      <c r="K29" s="161" t="e">
        <f t="shared" si="4"/>
        <v>#DIV/0!</v>
      </c>
      <c r="L29" s="98"/>
      <c r="M29" s="99" t="e">
        <f t="shared" si="5"/>
        <v>#DIV/0!</v>
      </c>
      <c r="N29" s="100" t="e">
        <f t="shared" si="6"/>
        <v>#DIV/0!</v>
      </c>
      <c r="O29" s="98"/>
      <c r="P29" s="101"/>
      <c r="Q29" s="102">
        <f t="shared" si="7"/>
        <v>0</v>
      </c>
      <c r="R29" s="103">
        <f t="shared" si="8"/>
        <v>0</v>
      </c>
      <c r="S29" s="106" t="e">
        <f t="shared" si="9"/>
        <v>#DIV/0!</v>
      </c>
      <c r="T29" s="98"/>
      <c r="U29" s="104" t="e">
        <f t="shared" si="10"/>
        <v>#DIV/0!</v>
      </c>
      <c r="V29" s="100" t="e">
        <f t="shared" si="11"/>
        <v>#DIV/0!</v>
      </c>
      <c r="W29" s="98"/>
      <c r="X29" s="105" t="e">
        <f t="shared" si="12"/>
        <v>#DIV/0!</v>
      </c>
      <c r="Y29" s="100" t="e">
        <f t="shared" si="13"/>
        <v>#DIV/0!</v>
      </c>
      <c r="Z29" s="106" t="e">
        <f t="shared" si="14"/>
        <v>#DIV/0!</v>
      </c>
      <c r="AA29" s="98"/>
      <c r="AB29" s="105">
        <f t="shared" si="15"/>
        <v>0</v>
      </c>
      <c r="AC29" s="107">
        <f t="shared" si="16"/>
        <v>0</v>
      </c>
      <c r="AD29" s="162" t="e">
        <f t="shared" si="17"/>
        <v>#DIV/0!</v>
      </c>
      <c r="AE29" s="98"/>
      <c r="AF29" s="101"/>
      <c r="AG29" s="110">
        <f t="shared" si="18"/>
        <v>0</v>
      </c>
      <c r="AH29" s="111" t="e">
        <f t="shared" si="19"/>
        <v>#DIV/0!</v>
      </c>
      <c r="AI29" s="169"/>
      <c r="AJ29" s="169"/>
      <c r="AL29" s="276"/>
    </row>
    <row r="30" spans="1:38" s="254" customFormat="1" ht="15.75">
      <c r="A30" s="158">
        <f t="shared" si="20"/>
        <v>20</v>
      </c>
      <c r="B30" s="273"/>
      <c r="C30" s="274"/>
      <c r="D30" s="78"/>
      <c r="E30" s="98"/>
      <c r="F30" s="99" t="e">
        <f t="shared" si="0"/>
        <v>#DIV/0!</v>
      </c>
      <c r="G30" s="100" t="e">
        <f t="shared" si="1"/>
        <v>#DIV/0!</v>
      </c>
      <c r="H30" s="98"/>
      <c r="I30" s="99" t="e">
        <f t="shared" si="2"/>
        <v>#DIV/0!</v>
      </c>
      <c r="J30" s="100" t="e">
        <f t="shared" si="3"/>
        <v>#DIV/0!</v>
      </c>
      <c r="K30" s="161" t="e">
        <f t="shared" si="4"/>
        <v>#DIV/0!</v>
      </c>
      <c r="L30" s="98"/>
      <c r="M30" s="99" t="e">
        <f t="shared" si="5"/>
        <v>#DIV/0!</v>
      </c>
      <c r="N30" s="100" t="e">
        <f t="shared" si="6"/>
        <v>#DIV/0!</v>
      </c>
      <c r="O30" s="98"/>
      <c r="P30" s="101"/>
      <c r="Q30" s="102">
        <f t="shared" si="7"/>
        <v>0</v>
      </c>
      <c r="R30" s="103">
        <f t="shared" si="8"/>
        <v>0</v>
      </c>
      <c r="S30" s="106" t="e">
        <f t="shared" si="9"/>
        <v>#DIV/0!</v>
      </c>
      <c r="T30" s="98"/>
      <c r="U30" s="104" t="e">
        <f t="shared" si="10"/>
        <v>#DIV/0!</v>
      </c>
      <c r="V30" s="100" t="e">
        <f t="shared" si="11"/>
        <v>#DIV/0!</v>
      </c>
      <c r="W30" s="98"/>
      <c r="X30" s="105" t="e">
        <f t="shared" si="12"/>
        <v>#DIV/0!</v>
      </c>
      <c r="Y30" s="100" t="e">
        <f t="shared" si="13"/>
        <v>#DIV/0!</v>
      </c>
      <c r="Z30" s="106" t="e">
        <f t="shared" si="14"/>
        <v>#DIV/0!</v>
      </c>
      <c r="AA30" s="98"/>
      <c r="AB30" s="105">
        <f t="shared" si="15"/>
        <v>0</v>
      </c>
      <c r="AC30" s="107">
        <f t="shared" si="16"/>
        <v>0</v>
      </c>
      <c r="AD30" s="162" t="e">
        <f t="shared" si="17"/>
        <v>#DIV/0!</v>
      </c>
      <c r="AE30" s="98"/>
      <c r="AF30" s="101"/>
      <c r="AG30" s="110">
        <f t="shared" si="18"/>
        <v>0</v>
      </c>
      <c r="AH30" s="111" t="e">
        <f t="shared" si="19"/>
        <v>#DIV/0!</v>
      </c>
      <c r="AI30" s="169"/>
      <c r="AJ30" s="169"/>
      <c r="AL30" s="276"/>
    </row>
    <row r="31" spans="1:38" s="254" customFormat="1" ht="15.75">
      <c r="A31" s="158">
        <f t="shared" si="20"/>
        <v>21</v>
      </c>
      <c r="B31" s="273"/>
      <c r="C31" s="274"/>
      <c r="D31" s="78"/>
      <c r="E31" s="98"/>
      <c r="F31" s="99" t="e">
        <f t="shared" si="0"/>
        <v>#DIV/0!</v>
      </c>
      <c r="G31" s="100" t="e">
        <f t="shared" si="1"/>
        <v>#DIV/0!</v>
      </c>
      <c r="H31" s="98"/>
      <c r="I31" s="99" t="e">
        <f t="shared" si="2"/>
        <v>#DIV/0!</v>
      </c>
      <c r="J31" s="100" t="e">
        <f t="shared" si="3"/>
        <v>#DIV/0!</v>
      </c>
      <c r="K31" s="161" t="e">
        <f t="shared" si="4"/>
        <v>#DIV/0!</v>
      </c>
      <c r="L31" s="98"/>
      <c r="M31" s="99" t="e">
        <f t="shared" si="5"/>
        <v>#DIV/0!</v>
      </c>
      <c r="N31" s="100" t="e">
        <f t="shared" si="6"/>
        <v>#DIV/0!</v>
      </c>
      <c r="O31" s="98"/>
      <c r="P31" s="101"/>
      <c r="Q31" s="102">
        <f t="shared" si="7"/>
        <v>0</v>
      </c>
      <c r="R31" s="103">
        <f t="shared" si="8"/>
        <v>0</v>
      </c>
      <c r="S31" s="106" t="e">
        <f t="shared" si="9"/>
        <v>#DIV/0!</v>
      </c>
      <c r="T31" s="98"/>
      <c r="U31" s="104" t="e">
        <f t="shared" si="10"/>
        <v>#DIV/0!</v>
      </c>
      <c r="V31" s="100" t="e">
        <f t="shared" si="11"/>
        <v>#DIV/0!</v>
      </c>
      <c r="W31" s="98"/>
      <c r="X31" s="105" t="e">
        <f t="shared" si="12"/>
        <v>#DIV/0!</v>
      </c>
      <c r="Y31" s="100" t="e">
        <f t="shared" si="13"/>
        <v>#DIV/0!</v>
      </c>
      <c r="Z31" s="106" t="e">
        <f t="shared" si="14"/>
        <v>#DIV/0!</v>
      </c>
      <c r="AA31" s="98"/>
      <c r="AB31" s="105">
        <f t="shared" si="15"/>
        <v>0</v>
      </c>
      <c r="AC31" s="107">
        <f t="shared" si="16"/>
        <v>0</v>
      </c>
      <c r="AD31" s="162" t="e">
        <f t="shared" si="17"/>
        <v>#DIV/0!</v>
      </c>
      <c r="AE31" s="98"/>
      <c r="AF31" s="101"/>
      <c r="AG31" s="110">
        <f t="shared" si="18"/>
        <v>0</v>
      </c>
      <c r="AH31" s="111" t="e">
        <f t="shared" si="19"/>
        <v>#DIV/0!</v>
      </c>
      <c r="AI31" s="169"/>
      <c r="AJ31" s="169"/>
      <c r="AL31" s="276"/>
    </row>
    <row r="32" spans="1:38" s="254" customFormat="1" ht="15.75">
      <c r="A32" s="158">
        <f t="shared" si="20"/>
        <v>22</v>
      </c>
      <c r="B32" s="273"/>
      <c r="C32" s="274"/>
      <c r="D32" s="78"/>
      <c r="E32" s="98"/>
      <c r="F32" s="99" t="e">
        <f t="shared" si="0"/>
        <v>#DIV/0!</v>
      </c>
      <c r="G32" s="100" t="e">
        <f t="shared" si="1"/>
        <v>#DIV/0!</v>
      </c>
      <c r="H32" s="98"/>
      <c r="I32" s="99" t="e">
        <f t="shared" si="2"/>
        <v>#DIV/0!</v>
      </c>
      <c r="J32" s="100" t="e">
        <f t="shared" si="3"/>
        <v>#DIV/0!</v>
      </c>
      <c r="K32" s="161" t="e">
        <f t="shared" si="4"/>
        <v>#DIV/0!</v>
      </c>
      <c r="L32" s="98"/>
      <c r="M32" s="99" t="e">
        <f t="shared" si="5"/>
        <v>#DIV/0!</v>
      </c>
      <c r="N32" s="100" t="e">
        <f t="shared" si="6"/>
        <v>#DIV/0!</v>
      </c>
      <c r="O32" s="98"/>
      <c r="P32" s="101"/>
      <c r="Q32" s="102">
        <f t="shared" si="7"/>
        <v>0</v>
      </c>
      <c r="R32" s="103">
        <f t="shared" si="8"/>
        <v>0</v>
      </c>
      <c r="S32" s="106" t="e">
        <f t="shared" si="9"/>
        <v>#DIV/0!</v>
      </c>
      <c r="T32" s="98"/>
      <c r="U32" s="104" t="e">
        <f t="shared" si="10"/>
        <v>#DIV/0!</v>
      </c>
      <c r="V32" s="100" t="e">
        <f t="shared" si="11"/>
        <v>#DIV/0!</v>
      </c>
      <c r="W32" s="98"/>
      <c r="X32" s="105" t="e">
        <f t="shared" si="12"/>
        <v>#DIV/0!</v>
      </c>
      <c r="Y32" s="100" t="e">
        <f t="shared" si="13"/>
        <v>#DIV/0!</v>
      </c>
      <c r="Z32" s="106" t="e">
        <f t="shared" si="14"/>
        <v>#DIV/0!</v>
      </c>
      <c r="AA32" s="98"/>
      <c r="AB32" s="105">
        <f t="shared" si="15"/>
        <v>0</v>
      </c>
      <c r="AC32" s="107">
        <f t="shared" si="16"/>
        <v>0</v>
      </c>
      <c r="AD32" s="162" t="e">
        <f t="shared" si="17"/>
        <v>#DIV/0!</v>
      </c>
      <c r="AE32" s="98"/>
      <c r="AF32" s="101"/>
      <c r="AG32" s="110">
        <f t="shared" si="18"/>
        <v>0</v>
      </c>
      <c r="AH32" s="111" t="e">
        <f t="shared" si="19"/>
        <v>#DIV/0!</v>
      </c>
      <c r="AI32" s="169"/>
      <c r="AJ32" s="169"/>
      <c r="AL32" s="276"/>
    </row>
    <row r="33" spans="1:38" s="254" customFormat="1" ht="15.75">
      <c r="A33" s="158">
        <f t="shared" si="20"/>
        <v>23</v>
      </c>
      <c r="B33" s="273"/>
      <c r="C33" s="274"/>
      <c r="D33" s="78"/>
      <c r="E33" s="98"/>
      <c r="F33" s="99" t="e">
        <f t="shared" si="0"/>
        <v>#DIV/0!</v>
      </c>
      <c r="G33" s="100" t="e">
        <f t="shared" si="1"/>
        <v>#DIV/0!</v>
      </c>
      <c r="H33" s="98"/>
      <c r="I33" s="99" t="e">
        <f t="shared" si="2"/>
        <v>#DIV/0!</v>
      </c>
      <c r="J33" s="100" t="e">
        <f t="shared" si="3"/>
        <v>#DIV/0!</v>
      </c>
      <c r="K33" s="161" t="e">
        <f t="shared" si="4"/>
        <v>#DIV/0!</v>
      </c>
      <c r="L33" s="98"/>
      <c r="M33" s="99" t="e">
        <f t="shared" si="5"/>
        <v>#DIV/0!</v>
      </c>
      <c r="N33" s="100" t="e">
        <f t="shared" si="6"/>
        <v>#DIV/0!</v>
      </c>
      <c r="O33" s="98"/>
      <c r="P33" s="101"/>
      <c r="Q33" s="102">
        <f t="shared" si="7"/>
        <v>0</v>
      </c>
      <c r="R33" s="103">
        <f t="shared" si="8"/>
        <v>0</v>
      </c>
      <c r="S33" s="106" t="e">
        <f t="shared" si="9"/>
        <v>#DIV/0!</v>
      </c>
      <c r="T33" s="98"/>
      <c r="U33" s="104" t="e">
        <f t="shared" si="10"/>
        <v>#DIV/0!</v>
      </c>
      <c r="V33" s="100" t="e">
        <f t="shared" si="11"/>
        <v>#DIV/0!</v>
      </c>
      <c r="W33" s="98"/>
      <c r="X33" s="105" t="e">
        <f t="shared" si="12"/>
        <v>#DIV/0!</v>
      </c>
      <c r="Y33" s="100" t="e">
        <f t="shared" si="13"/>
        <v>#DIV/0!</v>
      </c>
      <c r="Z33" s="106" t="e">
        <f t="shared" si="14"/>
        <v>#DIV/0!</v>
      </c>
      <c r="AA33" s="98"/>
      <c r="AB33" s="105">
        <f t="shared" si="15"/>
        <v>0</v>
      </c>
      <c r="AC33" s="107">
        <f t="shared" si="16"/>
        <v>0</v>
      </c>
      <c r="AD33" s="162" t="e">
        <f t="shared" si="17"/>
        <v>#DIV/0!</v>
      </c>
      <c r="AE33" s="98"/>
      <c r="AF33" s="101"/>
      <c r="AG33" s="110">
        <f t="shared" si="18"/>
        <v>0</v>
      </c>
      <c r="AH33" s="111" t="e">
        <f t="shared" si="19"/>
        <v>#DIV/0!</v>
      </c>
      <c r="AI33" s="169"/>
      <c r="AJ33" s="169"/>
      <c r="AL33" s="276"/>
    </row>
    <row r="34" spans="1:38" s="254" customFormat="1" ht="15.75">
      <c r="A34" s="158">
        <f t="shared" si="20"/>
        <v>24</v>
      </c>
      <c r="B34" s="273"/>
      <c r="C34" s="274"/>
      <c r="D34" s="78"/>
      <c r="E34" s="98"/>
      <c r="F34" s="99" t="e">
        <f t="shared" si="0"/>
        <v>#DIV/0!</v>
      </c>
      <c r="G34" s="100" t="e">
        <f t="shared" si="1"/>
        <v>#DIV/0!</v>
      </c>
      <c r="H34" s="98"/>
      <c r="I34" s="99" t="e">
        <f t="shared" si="2"/>
        <v>#DIV/0!</v>
      </c>
      <c r="J34" s="100" t="e">
        <f t="shared" si="3"/>
        <v>#DIV/0!</v>
      </c>
      <c r="K34" s="161" t="e">
        <f t="shared" si="4"/>
        <v>#DIV/0!</v>
      </c>
      <c r="L34" s="98"/>
      <c r="M34" s="99" t="e">
        <f t="shared" si="5"/>
        <v>#DIV/0!</v>
      </c>
      <c r="N34" s="100" t="e">
        <f t="shared" si="6"/>
        <v>#DIV/0!</v>
      </c>
      <c r="O34" s="98"/>
      <c r="P34" s="101"/>
      <c r="Q34" s="102">
        <f t="shared" si="7"/>
        <v>0</v>
      </c>
      <c r="R34" s="103">
        <f t="shared" si="8"/>
        <v>0</v>
      </c>
      <c r="S34" s="106" t="e">
        <f t="shared" si="9"/>
        <v>#DIV/0!</v>
      </c>
      <c r="T34" s="98"/>
      <c r="U34" s="104" t="e">
        <f t="shared" si="10"/>
        <v>#DIV/0!</v>
      </c>
      <c r="V34" s="100" t="e">
        <f t="shared" si="11"/>
        <v>#DIV/0!</v>
      </c>
      <c r="W34" s="98"/>
      <c r="X34" s="105" t="e">
        <f t="shared" si="12"/>
        <v>#DIV/0!</v>
      </c>
      <c r="Y34" s="100" t="e">
        <f t="shared" si="13"/>
        <v>#DIV/0!</v>
      </c>
      <c r="Z34" s="106" t="e">
        <f t="shared" si="14"/>
        <v>#DIV/0!</v>
      </c>
      <c r="AA34" s="98"/>
      <c r="AB34" s="105">
        <f t="shared" si="15"/>
        <v>0</v>
      </c>
      <c r="AC34" s="107">
        <f t="shared" si="16"/>
        <v>0</v>
      </c>
      <c r="AD34" s="162" t="e">
        <f t="shared" si="17"/>
        <v>#DIV/0!</v>
      </c>
      <c r="AE34" s="98"/>
      <c r="AF34" s="101"/>
      <c r="AG34" s="110">
        <f t="shared" si="18"/>
        <v>0</v>
      </c>
      <c r="AH34" s="111" t="e">
        <f t="shared" si="19"/>
        <v>#DIV/0!</v>
      </c>
      <c r="AI34" s="169"/>
      <c r="AJ34" s="169"/>
      <c r="AL34" s="276"/>
    </row>
    <row r="35" spans="1:38" s="254" customFormat="1" ht="15.75">
      <c r="A35" s="158">
        <f t="shared" si="20"/>
        <v>25</v>
      </c>
      <c r="B35" s="273"/>
      <c r="C35" s="274"/>
      <c r="D35" s="78"/>
      <c r="E35" s="98"/>
      <c r="F35" s="99" t="e">
        <f t="shared" si="0"/>
        <v>#DIV/0!</v>
      </c>
      <c r="G35" s="100" t="e">
        <f t="shared" si="1"/>
        <v>#DIV/0!</v>
      </c>
      <c r="H35" s="98"/>
      <c r="I35" s="99" t="e">
        <f t="shared" si="2"/>
        <v>#DIV/0!</v>
      </c>
      <c r="J35" s="100" t="e">
        <f t="shared" si="3"/>
        <v>#DIV/0!</v>
      </c>
      <c r="K35" s="161" t="e">
        <f t="shared" si="4"/>
        <v>#DIV/0!</v>
      </c>
      <c r="L35" s="98"/>
      <c r="M35" s="99" t="e">
        <f t="shared" si="5"/>
        <v>#DIV/0!</v>
      </c>
      <c r="N35" s="100" t="e">
        <f t="shared" si="6"/>
        <v>#DIV/0!</v>
      </c>
      <c r="O35" s="98"/>
      <c r="P35" s="101"/>
      <c r="Q35" s="102">
        <f t="shared" si="7"/>
        <v>0</v>
      </c>
      <c r="R35" s="103">
        <f t="shared" si="8"/>
        <v>0</v>
      </c>
      <c r="S35" s="106" t="e">
        <f t="shared" si="9"/>
        <v>#DIV/0!</v>
      </c>
      <c r="T35" s="98"/>
      <c r="U35" s="104" t="e">
        <f t="shared" si="10"/>
        <v>#DIV/0!</v>
      </c>
      <c r="V35" s="100" t="e">
        <f t="shared" si="11"/>
        <v>#DIV/0!</v>
      </c>
      <c r="W35" s="98"/>
      <c r="X35" s="105" t="e">
        <f t="shared" si="12"/>
        <v>#DIV/0!</v>
      </c>
      <c r="Y35" s="100" t="e">
        <f t="shared" si="13"/>
        <v>#DIV/0!</v>
      </c>
      <c r="Z35" s="106" t="e">
        <f t="shared" si="14"/>
        <v>#DIV/0!</v>
      </c>
      <c r="AA35" s="98"/>
      <c r="AB35" s="105">
        <f t="shared" si="15"/>
        <v>0</v>
      </c>
      <c r="AC35" s="107">
        <f t="shared" si="16"/>
        <v>0</v>
      </c>
      <c r="AD35" s="162" t="e">
        <f t="shared" si="17"/>
        <v>#DIV/0!</v>
      </c>
      <c r="AE35" s="98"/>
      <c r="AF35" s="101"/>
      <c r="AG35" s="110">
        <f t="shared" si="18"/>
        <v>0</v>
      </c>
      <c r="AH35" s="111" t="e">
        <f t="shared" si="19"/>
        <v>#DIV/0!</v>
      </c>
      <c r="AI35" s="169"/>
      <c r="AJ35" s="169"/>
      <c r="AL35" s="276"/>
    </row>
    <row r="36" spans="1:38" s="254" customFormat="1" ht="15.75">
      <c r="A36" s="158">
        <f t="shared" si="20"/>
        <v>26</v>
      </c>
      <c r="B36" s="273"/>
      <c r="C36" s="274"/>
      <c r="D36" s="78"/>
      <c r="E36" s="98"/>
      <c r="F36" s="99" t="e">
        <f t="shared" si="0"/>
        <v>#DIV/0!</v>
      </c>
      <c r="G36" s="100" t="e">
        <f t="shared" si="1"/>
        <v>#DIV/0!</v>
      </c>
      <c r="H36" s="98"/>
      <c r="I36" s="99" t="e">
        <f t="shared" si="2"/>
        <v>#DIV/0!</v>
      </c>
      <c r="J36" s="100" t="e">
        <f t="shared" si="3"/>
        <v>#DIV/0!</v>
      </c>
      <c r="K36" s="161" t="e">
        <f t="shared" si="4"/>
        <v>#DIV/0!</v>
      </c>
      <c r="L36" s="98"/>
      <c r="M36" s="99" t="e">
        <f t="shared" si="5"/>
        <v>#DIV/0!</v>
      </c>
      <c r="N36" s="100" t="e">
        <f t="shared" si="6"/>
        <v>#DIV/0!</v>
      </c>
      <c r="O36" s="98"/>
      <c r="P36" s="101"/>
      <c r="Q36" s="102">
        <f t="shared" si="7"/>
        <v>0</v>
      </c>
      <c r="R36" s="103">
        <f t="shared" si="8"/>
        <v>0</v>
      </c>
      <c r="S36" s="106" t="e">
        <f t="shared" si="9"/>
        <v>#DIV/0!</v>
      </c>
      <c r="T36" s="98"/>
      <c r="U36" s="104" t="e">
        <f t="shared" si="10"/>
        <v>#DIV/0!</v>
      </c>
      <c r="V36" s="100" t="e">
        <f t="shared" si="11"/>
        <v>#DIV/0!</v>
      </c>
      <c r="W36" s="98"/>
      <c r="X36" s="105" t="e">
        <f t="shared" si="12"/>
        <v>#DIV/0!</v>
      </c>
      <c r="Y36" s="100" t="e">
        <f t="shared" si="13"/>
        <v>#DIV/0!</v>
      </c>
      <c r="Z36" s="106" t="e">
        <f t="shared" si="14"/>
        <v>#DIV/0!</v>
      </c>
      <c r="AA36" s="98"/>
      <c r="AB36" s="105">
        <f t="shared" si="15"/>
        <v>0</v>
      </c>
      <c r="AC36" s="107">
        <f t="shared" si="16"/>
        <v>0</v>
      </c>
      <c r="AD36" s="162" t="e">
        <f t="shared" si="17"/>
        <v>#DIV/0!</v>
      </c>
      <c r="AE36" s="98"/>
      <c r="AF36" s="101"/>
      <c r="AG36" s="110">
        <f t="shared" si="18"/>
        <v>0</v>
      </c>
      <c r="AH36" s="111" t="e">
        <f t="shared" si="19"/>
        <v>#DIV/0!</v>
      </c>
      <c r="AI36" s="169"/>
      <c r="AJ36" s="169"/>
      <c r="AL36" s="276"/>
    </row>
    <row r="37" spans="1:38" s="254" customFormat="1" ht="15.75">
      <c r="A37" s="158">
        <f t="shared" si="20"/>
        <v>27</v>
      </c>
      <c r="B37" s="273"/>
      <c r="C37" s="274"/>
      <c r="D37" s="78"/>
      <c r="E37" s="98"/>
      <c r="F37" s="99" t="e">
        <f t="shared" si="0"/>
        <v>#DIV/0!</v>
      </c>
      <c r="G37" s="100" t="e">
        <f t="shared" si="1"/>
        <v>#DIV/0!</v>
      </c>
      <c r="H37" s="98"/>
      <c r="I37" s="99" t="e">
        <f t="shared" si="2"/>
        <v>#DIV/0!</v>
      </c>
      <c r="J37" s="100" t="e">
        <f t="shared" si="3"/>
        <v>#DIV/0!</v>
      </c>
      <c r="K37" s="161" t="e">
        <f t="shared" si="4"/>
        <v>#DIV/0!</v>
      </c>
      <c r="L37" s="98"/>
      <c r="M37" s="99" t="e">
        <f t="shared" si="5"/>
        <v>#DIV/0!</v>
      </c>
      <c r="N37" s="100" t="e">
        <f t="shared" si="6"/>
        <v>#DIV/0!</v>
      </c>
      <c r="O37" s="98"/>
      <c r="P37" s="101"/>
      <c r="Q37" s="102">
        <f t="shared" si="7"/>
        <v>0</v>
      </c>
      <c r="R37" s="103">
        <f t="shared" si="8"/>
        <v>0</v>
      </c>
      <c r="S37" s="106" t="e">
        <f t="shared" si="9"/>
        <v>#DIV/0!</v>
      </c>
      <c r="T37" s="98"/>
      <c r="U37" s="104" t="e">
        <f t="shared" si="10"/>
        <v>#DIV/0!</v>
      </c>
      <c r="V37" s="100" t="e">
        <f t="shared" si="11"/>
        <v>#DIV/0!</v>
      </c>
      <c r="W37" s="98"/>
      <c r="X37" s="105" t="e">
        <f t="shared" si="12"/>
        <v>#DIV/0!</v>
      </c>
      <c r="Y37" s="100" t="e">
        <f t="shared" si="13"/>
        <v>#DIV/0!</v>
      </c>
      <c r="Z37" s="106" t="e">
        <f t="shared" si="14"/>
        <v>#DIV/0!</v>
      </c>
      <c r="AA37" s="98"/>
      <c r="AB37" s="105">
        <f t="shared" si="15"/>
        <v>0</v>
      </c>
      <c r="AC37" s="107">
        <f t="shared" si="16"/>
        <v>0</v>
      </c>
      <c r="AD37" s="162" t="e">
        <f t="shared" si="17"/>
        <v>#DIV/0!</v>
      </c>
      <c r="AE37" s="98"/>
      <c r="AF37" s="101"/>
      <c r="AG37" s="110">
        <f t="shared" si="18"/>
        <v>0</v>
      </c>
      <c r="AH37" s="111" t="e">
        <f t="shared" si="19"/>
        <v>#DIV/0!</v>
      </c>
      <c r="AI37" s="169"/>
      <c r="AJ37" s="169"/>
      <c r="AL37" s="276"/>
    </row>
    <row r="38" spans="1:38" s="254" customFormat="1" ht="15.75">
      <c r="A38" s="158">
        <f t="shared" si="20"/>
        <v>28</v>
      </c>
      <c r="B38" s="273"/>
      <c r="C38" s="274"/>
      <c r="D38" s="78"/>
      <c r="E38" s="98"/>
      <c r="F38" s="99" t="e">
        <f t="shared" si="0"/>
        <v>#DIV/0!</v>
      </c>
      <c r="G38" s="100" t="e">
        <f t="shared" si="1"/>
        <v>#DIV/0!</v>
      </c>
      <c r="H38" s="98"/>
      <c r="I38" s="99" t="e">
        <f t="shared" si="2"/>
        <v>#DIV/0!</v>
      </c>
      <c r="J38" s="100" t="e">
        <f t="shared" si="3"/>
        <v>#DIV/0!</v>
      </c>
      <c r="K38" s="161" t="e">
        <f t="shared" si="4"/>
        <v>#DIV/0!</v>
      </c>
      <c r="L38" s="98"/>
      <c r="M38" s="99" t="e">
        <f t="shared" si="5"/>
        <v>#DIV/0!</v>
      </c>
      <c r="N38" s="100" t="e">
        <f t="shared" si="6"/>
        <v>#DIV/0!</v>
      </c>
      <c r="O38" s="98"/>
      <c r="P38" s="101"/>
      <c r="Q38" s="102">
        <f t="shared" si="7"/>
        <v>0</v>
      </c>
      <c r="R38" s="103">
        <f t="shared" si="8"/>
        <v>0</v>
      </c>
      <c r="S38" s="106" t="e">
        <f t="shared" si="9"/>
        <v>#DIV/0!</v>
      </c>
      <c r="T38" s="98"/>
      <c r="U38" s="104" t="e">
        <f t="shared" si="10"/>
        <v>#DIV/0!</v>
      </c>
      <c r="V38" s="100" t="e">
        <f t="shared" si="11"/>
        <v>#DIV/0!</v>
      </c>
      <c r="W38" s="98"/>
      <c r="X38" s="105" t="e">
        <f t="shared" si="12"/>
        <v>#DIV/0!</v>
      </c>
      <c r="Y38" s="100" t="e">
        <f t="shared" si="13"/>
        <v>#DIV/0!</v>
      </c>
      <c r="Z38" s="106" t="e">
        <f t="shared" si="14"/>
        <v>#DIV/0!</v>
      </c>
      <c r="AA38" s="98"/>
      <c r="AB38" s="105">
        <f t="shared" si="15"/>
        <v>0</v>
      </c>
      <c r="AC38" s="107">
        <f t="shared" si="16"/>
        <v>0</v>
      </c>
      <c r="AD38" s="162" t="e">
        <f t="shared" si="17"/>
        <v>#DIV/0!</v>
      </c>
      <c r="AE38" s="98"/>
      <c r="AF38" s="101"/>
      <c r="AG38" s="110">
        <f t="shared" si="18"/>
        <v>0</v>
      </c>
      <c r="AH38" s="111" t="e">
        <f t="shared" si="19"/>
        <v>#DIV/0!</v>
      </c>
      <c r="AI38" s="169"/>
      <c r="AJ38" s="169"/>
      <c r="AL38" s="276"/>
    </row>
    <row r="39" spans="1:38" s="254" customFormat="1" ht="15.75">
      <c r="A39" s="158">
        <f t="shared" si="20"/>
        <v>29</v>
      </c>
      <c r="B39" s="273"/>
      <c r="C39" s="274"/>
      <c r="D39" s="78"/>
      <c r="E39" s="98"/>
      <c r="F39" s="99" t="e">
        <f t="shared" si="0"/>
        <v>#DIV/0!</v>
      </c>
      <c r="G39" s="100" t="e">
        <f t="shared" si="1"/>
        <v>#DIV/0!</v>
      </c>
      <c r="H39" s="98"/>
      <c r="I39" s="99" t="e">
        <f t="shared" si="2"/>
        <v>#DIV/0!</v>
      </c>
      <c r="J39" s="100" t="e">
        <f t="shared" si="3"/>
        <v>#DIV/0!</v>
      </c>
      <c r="K39" s="161" t="e">
        <f t="shared" si="4"/>
        <v>#DIV/0!</v>
      </c>
      <c r="L39" s="98"/>
      <c r="M39" s="99" t="e">
        <f t="shared" si="5"/>
        <v>#DIV/0!</v>
      </c>
      <c r="N39" s="100" t="e">
        <f t="shared" si="6"/>
        <v>#DIV/0!</v>
      </c>
      <c r="O39" s="98"/>
      <c r="P39" s="101"/>
      <c r="Q39" s="102">
        <f t="shared" si="7"/>
        <v>0</v>
      </c>
      <c r="R39" s="103">
        <f t="shared" si="8"/>
        <v>0</v>
      </c>
      <c r="S39" s="106" t="e">
        <f t="shared" si="9"/>
        <v>#DIV/0!</v>
      </c>
      <c r="T39" s="98"/>
      <c r="U39" s="104" t="e">
        <f t="shared" si="10"/>
        <v>#DIV/0!</v>
      </c>
      <c r="V39" s="100" t="e">
        <f t="shared" si="11"/>
        <v>#DIV/0!</v>
      </c>
      <c r="W39" s="98"/>
      <c r="X39" s="105" t="e">
        <f t="shared" si="12"/>
        <v>#DIV/0!</v>
      </c>
      <c r="Y39" s="100" t="e">
        <f t="shared" si="13"/>
        <v>#DIV/0!</v>
      </c>
      <c r="Z39" s="106" t="e">
        <f t="shared" si="14"/>
        <v>#DIV/0!</v>
      </c>
      <c r="AA39" s="98"/>
      <c r="AB39" s="105">
        <f t="shared" si="15"/>
        <v>0</v>
      </c>
      <c r="AC39" s="107">
        <f t="shared" si="16"/>
        <v>0</v>
      </c>
      <c r="AD39" s="162" t="e">
        <f t="shared" si="17"/>
        <v>#DIV/0!</v>
      </c>
      <c r="AE39" s="98"/>
      <c r="AF39" s="101"/>
      <c r="AG39" s="110">
        <f t="shared" si="18"/>
        <v>0</v>
      </c>
      <c r="AH39" s="111" t="e">
        <f t="shared" si="19"/>
        <v>#DIV/0!</v>
      </c>
      <c r="AI39" s="169"/>
      <c r="AJ39" s="169"/>
      <c r="AL39" s="276"/>
    </row>
    <row r="40" spans="1:38" s="254" customFormat="1" ht="15.75">
      <c r="A40" s="158">
        <f t="shared" si="20"/>
        <v>30</v>
      </c>
      <c r="B40" s="273"/>
      <c r="C40" s="274"/>
      <c r="D40" s="78"/>
      <c r="E40" s="98"/>
      <c r="F40" s="99" t="e">
        <f t="shared" si="0"/>
        <v>#DIV/0!</v>
      </c>
      <c r="G40" s="100" t="e">
        <f t="shared" si="1"/>
        <v>#DIV/0!</v>
      </c>
      <c r="H40" s="98"/>
      <c r="I40" s="99" t="e">
        <f t="shared" si="2"/>
        <v>#DIV/0!</v>
      </c>
      <c r="J40" s="100" t="e">
        <f t="shared" si="3"/>
        <v>#DIV/0!</v>
      </c>
      <c r="K40" s="161" t="e">
        <f t="shared" si="4"/>
        <v>#DIV/0!</v>
      </c>
      <c r="L40" s="98"/>
      <c r="M40" s="99" t="e">
        <f t="shared" si="5"/>
        <v>#DIV/0!</v>
      </c>
      <c r="N40" s="100" t="e">
        <f t="shared" si="6"/>
        <v>#DIV/0!</v>
      </c>
      <c r="O40" s="98"/>
      <c r="P40" s="101"/>
      <c r="Q40" s="102">
        <f t="shared" si="7"/>
        <v>0</v>
      </c>
      <c r="R40" s="103">
        <f t="shared" si="8"/>
        <v>0</v>
      </c>
      <c r="S40" s="106" t="e">
        <f t="shared" si="9"/>
        <v>#DIV/0!</v>
      </c>
      <c r="T40" s="98"/>
      <c r="U40" s="104" t="e">
        <f t="shared" si="10"/>
        <v>#DIV/0!</v>
      </c>
      <c r="V40" s="100" t="e">
        <f t="shared" si="11"/>
        <v>#DIV/0!</v>
      </c>
      <c r="W40" s="98"/>
      <c r="X40" s="105" t="e">
        <f t="shared" si="12"/>
        <v>#DIV/0!</v>
      </c>
      <c r="Y40" s="100" t="e">
        <f t="shared" si="13"/>
        <v>#DIV/0!</v>
      </c>
      <c r="Z40" s="106" t="e">
        <f t="shared" si="14"/>
        <v>#DIV/0!</v>
      </c>
      <c r="AA40" s="98"/>
      <c r="AB40" s="105">
        <f t="shared" si="15"/>
        <v>0</v>
      </c>
      <c r="AC40" s="107">
        <f t="shared" si="16"/>
        <v>0</v>
      </c>
      <c r="AD40" s="162" t="e">
        <f t="shared" si="17"/>
        <v>#DIV/0!</v>
      </c>
      <c r="AE40" s="98"/>
      <c r="AF40" s="101"/>
      <c r="AG40" s="110">
        <f t="shared" si="18"/>
        <v>0</v>
      </c>
      <c r="AH40" s="111" t="e">
        <f t="shared" si="19"/>
        <v>#DIV/0!</v>
      </c>
      <c r="AI40" s="169"/>
      <c r="AJ40" s="169"/>
      <c r="AL40" s="276"/>
    </row>
    <row r="41" spans="1:38" s="254" customFormat="1" ht="15.75">
      <c r="A41" s="158">
        <f t="shared" si="20"/>
        <v>31</v>
      </c>
      <c r="B41" s="273"/>
      <c r="C41" s="274"/>
      <c r="D41" s="78"/>
      <c r="E41" s="98"/>
      <c r="F41" s="99" t="e">
        <f t="shared" si="0"/>
        <v>#DIV/0!</v>
      </c>
      <c r="G41" s="100" t="e">
        <f t="shared" si="1"/>
        <v>#DIV/0!</v>
      </c>
      <c r="H41" s="98"/>
      <c r="I41" s="99" t="e">
        <f t="shared" si="2"/>
        <v>#DIV/0!</v>
      </c>
      <c r="J41" s="100" t="e">
        <f t="shared" si="3"/>
        <v>#DIV/0!</v>
      </c>
      <c r="K41" s="161" t="e">
        <f t="shared" si="4"/>
        <v>#DIV/0!</v>
      </c>
      <c r="L41" s="98"/>
      <c r="M41" s="99" t="e">
        <f t="shared" si="5"/>
        <v>#DIV/0!</v>
      </c>
      <c r="N41" s="100" t="e">
        <f t="shared" si="6"/>
        <v>#DIV/0!</v>
      </c>
      <c r="O41" s="98"/>
      <c r="P41" s="101"/>
      <c r="Q41" s="102">
        <f t="shared" si="7"/>
        <v>0</v>
      </c>
      <c r="R41" s="103">
        <f t="shared" si="8"/>
        <v>0</v>
      </c>
      <c r="S41" s="106" t="e">
        <f t="shared" si="9"/>
        <v>#DIV/0!</v>
      </c>
      <c r="T41" s="98"/>
      <c r="U41" s="104" t="e">
        <f t="shared" si="10"/>
        <v>#DIV/0!</v>
      </c>
      <c r="V41" s="100" t="e">
        <f t="shared" si="11"/>
        <v>#DIV/0!</v>
      </c>
      <c r="W41" s="98"/>
      <c r="X41" s="105" t="e">
        <f t="shared" si="12"/>
        <v>#DIV/0!</v>
      </c>
      <c r="Y41" s="100" t="e">
        <f t="shared" si="13"/>
        <v>#DIV/0!</v>
      </c>
      <c r="Z41" s="106" t="e">
        <f t="shared" si="14"/>
        <v>#DIV/0!</v>
      </c>
      <c r="AA41" s="98"/>
      <c r="AB41" s="105">
        <f t="shared" si="15"/>
        <v>0</v>
      </c>
      <c r="AC41" s="107">
        <f t="shared" si="16"/>
        <v>0</v>
      </c>
      <c r="AD41" s="162" t="e">
        <f t="shared" si="17"/>
        <v>#DIV/0!</v>
      </c>
      <c r="AE41" s="98"/>
      <c r="AF41" s="101"/>
      <c r="AG41" s="110">
        <f t="shared" si="18"/>
        <v>0</v>
      </c>
      <c r="AH41" s="111" t="e">
        <f t="shared" si="19"/>
        <v>#DIV/0!</v>
      </c>
      <c r="AI41" s="169"/>
      <c r="AJ41" s="169"/>
      <c r="AL41" s="276"/>
    </row>
    <row r="42" spans="1:38" s="254" customFormat="1" ht="15.75">
      <c r="A42" s="158">
        <f t="shared" si="20"/>
        <v>32</v>
      </c>
      <c r="B42" s="273"/>
      <c r="C42" s="274"/>
      <c r="D42" s="78"/>
      <c r="E42" s="98"/>
      <c r="F42" s="99" t="e">
        <f t="shared" si="0"/>
        <v>#DIV/0!</v>
      </c>
      <c r="G42" s="100" t="e">
        <f t="shared" si="1"/>
        <v>#DIV/0!</v>
      </c>
      <c r="H42" s="98"/>
      <c r="I42" s="99" t="e">
        <f t="shared" si="2"/>
        <v>#DIV/0!</v>
      </c>
      <c r="J42" s="100" t="e">
        <f t="shared" si="3"/>
        <v>#DIV/0!</v>
      </c>
      <c r="K42" s="161" t="e">
        <f t="shared" si="4"/>
        <v>#DIV/0!</v>
      </c>
      <c r="L42" s="98"/>
      <c r="M42" s="99" t="e">
        <f t="shared" si="5"/>
        <v>#DIV/0!</v>
      </c>
      <c r="N42" s="100" t="e">
        <f t="shared" si="6"/>
        <v>#DIV/0!</v>
      </c>
      <c r="O42" s="98"/>
      <c r="P42" s="101"/>
      <c r="Q42" s="102">
        <f t="shared" si="7"/>
        <v>0</v>
      </c>
      <c r="R42" s="103">
        <f t="shared" si="8"/>
        <v>0</v>
      </c>
      <c r="S42" s="106" t="e">
        <f t="shared" si="9"/>
        <v>#DIV/0!</v>
      </c>
      <c r="T42" s="98"/>
      <c r="U42" s="104" t="e">
        <f t="shared" si="10"/>
        <v>#DIV/0!</v>
      </c>
      <c r="V42" s="100" t="e">
        <f t="shared" si="11"/>
        <v>#DIV/0!</v>
      </c>
      <c r="W42" s="98"/>
      <c r="X42" s="105" t="e">
        <f t="shared" si="12"/>
        <v>#DIV/0!</v>
      </c>
      <c r="Y42" s="100" t="e">
        <f t="shared" si="13"/>
        <v>#DIV/0!</v>
      </c>
      <c r="Z42" s="106" t="e">
        <f t="shared" si="14"/>
        <v>#DIV/0!</v>
      </c>
      <c r="AA42" s="98"/>
      <c r="AB42" s="105">
        <f t="shared" si="15"/>
        <v>0</v>
      </c>
      <c r="AC42" s="107">
        <f t="shared" si="16"/>
        <v>0</v>
      </c>
      <c r="AD42" s="162" t="e">
        <f t="shared" si="17"/>
        <v>#DIV/0!</v>
      </c>
      <c r="AE42" s="98"/>
      <c r="AF42" s="101"/>
      <c r="AG42" s="110">
        <f t="shared" si="18"/>
        <v>0</v>
      </c>
      <c r="AH42" s="111" t="e">
        <f t="shared" si="19"/>
        <v>#DIV/0!</v>
      </c>
      <c r="AI42" s="169"/>
      <c r="AJ42" s="169"/>
      <c r="AL42" s="276"/>
    </row>
    <row r="43" spans="1:38" s="254" customFormat="1" ht="15.75">
      <c r="A43" s="158">
        <f t="shared" si="20"/>
        <v>33</v>
      </c>
      <c r="B43" s="273"/>
      <c r="C43" s="274"/>
      <c r="D43" s="78"/>
      <c r="E43" s="98"/>
      <c r="F43" s="99" t="e">
        <f t="shared" si="0"/>
        <v>#DIV/0!</v>
      </c>
      <c r="G43" s="100" t="e">
        <f t="shared" si="1"/>
        <v>#DIV/0!</v>
      </c>
      <c r="H43" s="98"/>
      <c r="I43" s="99" t="e">
        <f t="shared" si="2"/>
        <v>#DIV/0!</v>
      </c>
      <c r="J43" s="100" t="e">
        <f t="shared" si="3"/>
        <v>#DIV/0!</v>
      </c>
      <c r="K43" s="161" t="e">
        <f t="shared" si="4"/>
        <v>#DIV/0!</v>
      </c>
      <c r="L43" s="98"/>
      <c r="M43" s="99" t="e">
        <f t="shared" si="5"/>
        <v>#DIV/0!</v>
      </c>
      <c r="N43" s="100" t="e">
        <f t="shared" si="6"/>
        <v>#DIV/0!</v>
      </c>
      <c r="O43" s="98"/>
      <c r="P43" s="101"/>
      <c r="Q43" s="102">
        <f t="shared" si="7"/>
        <v>0</v>
      </c>
      <c r="R43" s="103">
        <f t="shared" si="8"/>
        <v>0</v>
      </c>
      <c r="S43" s="106" t="e">
        <f t="shared" si="9"/>
        <v>#DIV/0!</v>
      </c>
      <c r="T43" s="98"/>
      <c r="U43" s="104" t="e">
        <f t="shared" si="10"/>
        <v>#DIV/0!</v>
      </c>
      <c r="V43" s="100" t="e">
        <f t="shared" si="11"/>
        <v>#DIV/0!</v>
      </c>
      <c r="W43" s="98"/>
      <c r="X43" s="105" t="e">
        <f t="shared" si="12"/>
        <v>#DIV/0!</v>
      </c>
      <c r="Y43" s="100" t="e">
        <f t="shared" si="13"/>
        <v>#DIV/0!</v>
      </c>
      <c r="Z43" s="106" t="e">
        <f t="shared" si="14"/>
        <v>#DIV/0!</v>
      </c>
      <c r="AA43" s="98"/>
      <c r="AB43" s="105">
        <f t="shared" si="15"/>
        <v>0</v>
      </c>
      <c r="AC43" s="107">
        <f t="shared" si="16"/>
        <v>0</v>
      </c>
      <c r="AD43" s="162" t="e">
        <f t="shared" si="17"/>
        <v>#DIV/0!</v>
      </c>
      <c r="AE43" s="98"/>
      <c r="AF43" s="101"/>
      <c r="AG43" s="110">
        <f t="shared" si="18"/>
        <v>0</v>
      </c>
      <c r="AH43" s="111" t="e">
        <f t="shared" si="19"/>
        <v>#DIV/0!</v>
      </c>
      <c r="AI43" s="169"/>
      <c r="AJ43" s="169"/>
      <c r="AL43" s="276"/>
    </row>
    <row r="44" spans="1:38" s="254" customFormat="1" ht="15.75">
      <c r="A44" s="158">
        <f t="shared" si="20"/>
        <v>34</v>
      </c>
      <c r="B44" s="273"/>
      <c r="C44" s="274"/>
      <c r="D44" s="78"/>
      <c r="E44" s="98"/>
      <c r="F44" s="99" t="e">
        <f t="shared" si="0"/>
        <v>#DIV/0!</v>
      </c>
      <c r="G44" s="100" t="e">
        <f t="shared" si="1"/>
        <v>#DIV/0!</v>
      </c>
      <c r="H44" s="98"/>
      <c r="I44" s="99" t="e">
        <f t="shared" si="2"/>
        <v>#DIV/0!</v>
      </c>
      <c r="J44" s="100" t="e">
        <f t="shared" si="3"/>
        <v>#DIV/0!</v>
      </c>
      <c r="K44" s="161" t="e">
        <f t="shared" si="4"/>
        <v>#DIV/0!</v>
      </c>
      <c r="L44" s="98"/>
      <c r="M44" s="99" t="e">
        <f t="shared" si="5"/>
        <v>#DIV/0!</v>
      </c>
      <c r="N44" s="100" t="e">
        <f t="shared" si="6"/>
        <v>#DIV/0!</v>
      </c>
      <c r="O44" s="98"/>
      <c r="P44" s="101"/>
      <c r="Q44" s="102">
        <f t="shared" si="7"/>
        <v>0</v>
      </c>
      <c r="R44" s="103">
        <f t="shared" si="8"/>
        <v>0</v>
      </c>
      <c r="S44" s="106" t="e">
        <f t="shared" si="9"/>
        <v>#DIV/0!</v>
      </c>
      <c r="T44" s="98"/>
      <c r="U44" s="104" t="e">
        <f t="shared" si="10"/>
        <v>#DIV/0!</v>
      </c>
      <c r="V44" s="100" t="e">
        <f t="shared" si="11"/>
        <v>#DIV/0!</v>
      </c>
      <c r="W44" s="98"/>
      <c r="X44" s="105" t="e">
        <f t="shared" si="12"/>
        <v>#DIV/0!</v>
      </c>
      <c r="Y44" s="100" t="e">
        <f t="shared" si="13"/>
        <v>#DIV/0!</v>
      </c>
      <c r="Z44" s="106" t="e">
        <f t="shared" si="14"/>
        <v>#DIV/0!</v>
      </c>
      <c r="AA44" s="98"/>
      <c r="AB44" s="105">
        <f t="shared" si="15"/>
        <v>0</v>
      </c>
      <c r="AC44" s="107">
        <f t="shared" si="16"/>
        <v>0</v>
      </c>
      <c r="AD44" s="162" t="e">
        <f t="shared" si="17"/>
        <v>#DIV/0!</v>
      </c>
      <c r="AE44" s="98"/>
      <c r="AF44" s="101"/>
      <c r="AG44" s="110">
        <f t="shared" si="18"/>
        <v>0</v>
      </c>
      <c r="AH44" s="111" t="e">
        <f t="shared" si="19"/>
        <v>#DIV/0!</v>
      </c>
      <c r="AI44" s="169"/>
      <c r="AJ44" s="169"/>
      <c r="AL44" s="276"/>
    </row>
    <row r="45" spans="1:38" s="254" customFormat="1" ht="15.75">
      <c r="A45" s="158">
        <f t="shared" si="20"/>
        <v>35</v>
      </c>
      <c r="B45" s="273"/>
      <c r="C45" s="274"/>
      <c r="D45" s="78"/>
      <c r="E45" s="98"/>
      <c r="F45" s="99" t="e">
        <f t="shared" si="0"/>
        <v>#DIV/0!</v>
      </c>
      <c r="G45" s="100" t="e">
        <f t="shared" si="1"/>
        <v>#DIV/0!</v>
      </c>
      <c r="H45" s="98"/>
      <c r="I45" s="99" t="e">
        <f t="shared" si="2"/>
        <v>#DIV/0!</v>
      </c>
      <c r="J45" s="100" t="e">
        <f t="shared" si="3"/>
        <v>#DIV/0!</v>
      </c>
      <c r="K45" s="161" t="e">
        <f t="shared" si="4"/>
        <v>#DIV/0!</v>
      </c>
      <c r="L45" s="98"/>
      <c r="M45" s="99" t="e">
        <f t="shared" si="5"/>
        <v>#DIV/0!</v>
      </c>
      <c r="N45" s="100" t="e">
        <f t="shared" si="6"/>
        <v>#DIV/0!</v>
      </c>
      <c r="O45" s="98"/>
      <c r="P45" s="101"/>
      <c r="Q45" s="102">
        <f t="shared" si="7"/>
        <v>0</v>
      </c>
      <c r="R45" s="103">
        <f t="shared" si="8"/>
        <v>0</v>
      </c>
      <c r="S45" s="106" t="e">
        <f t="shared" si="9"/>
        <v>#DIV/0!</v>
      </c>
      <c r="T45" s="98"/>
      <c r="U45" s="104" t="e">
        <f t="shared" si="10"/>
        <v>#DIV/0!</v>
      </c>
      <c r="V45" s="100" t="e">
        <f t="shared" si="11"/>
        <v>#DIV/0!</v>
      </c>
      <c r="W45" s="98"/>
      <c r="X45" s="105" t="e">
        <f t="shared" si="12"/>
        <v>#DIV/0!</v>
      </c>
      <c r="Y45" s="100" t="e">
        <f t="shared" si="13"/>
        <v>#DIV/0!</v>
      </c>
      <c r="Z45" s="106" t="e">
        <f t="shared" si="14"/>
        <v>#DIV/0!</v>
      </c>
      <c r="AA45" s="98"/>
      <c r="AB45" s="105">
        <f t="shared" si="15"/>
        <v>0</v>
      </c>
      <c r="AC45" s="107">
        <f t="shared" si="16"/>
        <v>0</v>
      </c>
      <c r="AD45" s="162" t="e">
        <f t="shared" si="17"/>
        <v>#DIV/0!</v>
      </c>
      <c r="AE45" s="98"/>
      <c r="AF45" s="101"/>
      <c r="AG45" s="110">
        <f t="shared" si="18"/>
        <v>0</v>
      </c>
      <c r="AH45" s="111" t="e">
        <f t="shared" si="19"/>
        <v>#DIV/0!</v>
      </c>
      <c r="AI45" s="169"/>
      <c r="AJ45" s="169"/>
      <c r="AL45" s="276"/>
    </row>
    <row r="46" spans="1:38" s="254" customFormat="1" ht="15.75">
      <c r="A46" s="158">
        <f t="shared" si="20"/>
        <v>36</v>
      </c>
      <c r="B46" s="273"/>
      <c r="C46" s="274"/>
      <c r="D46" s="78"/>
      <c r="E46" s="98"/>
      <c r="F46" s="99" t="e">
        <f t="shared" si="0"/>
        <v>#DIV/0!</v>
      </c>
      <c r="G46" s="100" t="e">
        <f t="shared" si="1"/>
        <v>#DIV/0!</v>
      </c>
      <c r="H46" s="98"/>
      <c r="I46" s="99" t="e">
        <f t="shared" si="2"/>
        <v>#DIV/0!</v>
      </c>
      <c r="J46" s="100" t="e">
        <f t="shared" si="3"/>
        <v>#DIV/0!</v>
      </c>
      <c r="K46" s="161" t="e">
        <f t="shared" si="4"/>
        <v>#DIV/0!</v>
      </c>
      <c r="L46" s="98"/>
      <c r="M46" s="99" t="e">
        <f t="shared" si="5"/>
        <v>#DIV/0!</v>
      </c>
      <c r="N46" s="100" t="e">
        <f t="shared" si="6"/>
        <v>#DIV/0!</v>
      </c>
      <c r="O46" s="98"/>
      <c r="P46" s="101"/>
      <c r="Q46" s="102">
        <f t="shared" si="7"/>
        <v>0</v>
      </c>
      <c r="R46" s="103">
        <f t="shared" si="8"/>
        <v>0</v>
      </c>
      <c r="S46" s="106" t="e">
        <f t="shared" si="9"/>
        <v>#DIV/0!</v>
      </c>
      <c r="T46" s="98"/>
      <c r="U46" s="104" t="e">
        <f t="shared" si="10"/>
        <v>#DIV/0!</v>
      </c>
      <c r="V46" s="100" t="e">
        <f t="shared" si="11"/>
        <v>#DIV/0!</v>
      </c>
      <c r="W46" s="98"/>
      <c r="X46" s="105" t="e">
        <f t="shared" si="12"/>
        <v>#DIV/0!</v>
      </c>
      <c r="Y46" s="100" t="e">
        <f t="shared" si="13"/>
        <v>#DIV/0!</v>
      </c>
      <c r="Z46" s="106" t="e">
        <f t="shared" si="14"/>
        <v>#DIV/0!</v>
      </c>
      <c r="AA46" s="98"/>
      <c r="AB46" s="105">
        <f t="shared" si="15"/>
        <v>0</v>
      </c>
      <c r="AC46" s="107">
        <f t="shared" si="16"/>
        <v>0</v>
      </c>
      <c r="AD46" s="162" t="e">
        <f t="shared" si="17"/>
        <v>#DIV/0!</v>
      </c>
      <c r="AE46" s="98"/>
      <c r="AF46" s="101"/>
      <c r="AG46" s="110">
        <f t="shared" si="18"/>
        <v>0</v>
      </c>
      <c r="AH46" s="111" t="e">
        <f t="shared" si="19"/>
        <v>#DIV/0!</v>
      </c>
      <c r="AI46" s="169"/>
      <c r="AJ46" s="169"/>
      <c r="AL46" s="276"/>
    </row>
    <row r="47" spans="1:38" s="254" customFormat="1" ht="15.75">
      <c r="A47" s="158">
        <f t="shared" si="20"/>
        <v>37</v>
      </c>
      <c r="B47" s="273"/>
      <c r="C47" s="274"/>
      <c r="D47" s="78"/>
      <c r="E47" s="98"/>
      <c r="F47" s="99" t="e">
        <f t="shared" si="0"/>
        <v>#DIV/0!</v>
      </c>
      <c r="G47" s="100" t="e">
        <f t="shared" si="1"/>
        <v>#DIV/0!</v>
      </c>
      <c r="H47" s="98"/>
      <c r="I47" s="99" t="e">
        <f t="shared" si="2"/>
        <v>#DIV/0!</v>
      </c>
      <c r="J47" s="100" t="e">
        <f t="shared" si="3"/>
        <v>#DIV/0!</v>
      </c>
      <c r="K47" s="161" t="e">
        <f t="shared" si="4"/>
        <v>#DIV/0!</v>
      </c>
      <c r="L47" s="98"/>
      <c r="M47" s="99" t="e">
        <f t="shared" si="5"/>
        <v>#DIV/0!</v>
      </c>
      <c r="N47" s="100" t="e">
        <f t="shared" si="6"/>
        <v>#DIV/0!</v>
      </c>
      <c r="O47" s="98"/>
      <c r="P47" s="101"/>
      <c r="Q47" s="102">
        <f t="shared" si="7"/>
        <v>0</v>
      </c>
      <c r="R47" s="103">
        <f t="shared" si="8"/>
        <v>0</v>
      </c>
      <c r="S47" s="106" t="e">
        <f t="shared" si="9"/>
        <v>#DIV/0!</v>
      </c>
      <c r="T47" s="98"/>
      <c r="U47" s="104" t="e">
        <f t="shared" si="10"/>
        <v>#DIV/0!</v>
      </c>
      <c r="V47" s="100" t="e">
        <f t="shared" si="11"/>
        <v>#DIV/0!</v>
      </c>
      <c r="W47" s="98"/>
      <c r="X47" s="105" t="e">
        <f t="shared" si="12"/>
        <v>#DIV/0!</v>
      </c>
      <c r="Y47" s="100" t="e">
        <f t="shared" si="13"/>
        <v>#DIV/0!</v>
      </c>
      <c r="Z47" s="106" t="e">
        <f t="shared" si="14"/>
        <v>#DIV/0!</v>
      </c>
      <c r="AA47" s="98"/>
      <c r="AB47" s="105">
        <f t="shared" si="15"/>
        <v>0</v>
      </c>
      <c r="AC47" s="107">
        <f t="shared" si="16"/>
        <v>0</v>
      </c>
      <c r="AD47" s="162" t="e">
        <f t="shared" si="17"/>
        <v>#DIV/0!</v>
      </c>
      <c r="AE47" s="98"/>
      <c r="AF47" s="101"/>
      <c r="AG47" s="110">
        <f t="shared" si="18"/>
        <v>0</v>
      </c>
      <c r="AH47" s="111" t="e">
        <f t="shared" si="19"/>
        <v>#DIV/0!</v>
      </c>
      <c r="AI47" s="169"/>
      <c r="AJ47" s="169"/>
      <c r="AL47" s="276"/>
    </row>
    <row r="48" spans="1:38" s="254" customFormat="1" ht="15.75">
      <c r="A48" s="158">
        <f t="shared" si="20"/>
        <v>38</v>
      </c>
      <c r="B48" s="273"/>
      <c r="C48" s="274"/>
      <c r="D48" s="78"/>
      <c r="E48" s="98"/>
      <c r="F48" s="99" t="e">
        <f t="shared" si="0"/>
        <v>#DIV/0!</v>
      </c>
      <c r="G48" s="100" t="e">
        <f t="shared" si="1"/>
        <v>#DIV/0!</v>
      </c>
      <c r="H48" s="98"/>
      <c r="I48" s="99" t="e">
        <f t="shared" si="2"/>
        <v>#DIV/0!</v>
      </c>
      <c r="J48" s="100" t="e">
        <f t="shared" si="3"/>
        <v>#DIV/0!</v>
      </c>
      <c r="K48" s="161" t="e">
        <f t="shared" si="4"/>
        <v>#DIV/0!</v>
      </c>
      <c r="L48" s="98"/>
      <c r="M48" s="99" t="e">
        <f t="shared" si="5"/>
        <v>#DIV/0!</v>
      </c>
      <c r="N48" s="100" t="e">
        <f t="shared" si="6"/>
        <v>#DIV/0!</v>
      </c>
      <c r="O48" s="98"/>
      <c r="P48" s="101"/>
      <c r="Q48" s="102">
        <f t="shared" si="7"/>
        <v>0</v>
      </c>
      <c r="R48" s="103">
        <f t="shared" si="8"/>
        <v>0</v>
      </c>
      <c r="S48" s="106" t="e">
        <f t="shared" si="9"/>
        <v>#DIV/0!</v>
      </c>
      <c r="T48" s="98"/>
      <c r="U48" s="104" t="e">
        <f t="shared" si="10"/>
        <v>#DIV/0!</v>
      </c>
      <c r="V48" s="100" t="e">
        <f t="shared" si="11"/>
        <v>#DIV/0!</v>
      </c>
      <c r="W48" s="98"/>
      <c r="X48" s="105" t="e">
        <f t="shared" si="12"/>
        <v>#DIV/0!</v>
      </c>
      <c r="Y48" s="100" t="e">
        <f t="shared" si="13"/>
        <v>#DIV/0!</v>
      </c>
      <c r="Z48" s="106" t="e">
        <f t="shared" si="14"/>
        <v>#DIV/0!</v>
      </c>
      <c r="AA48" s="98"/>
      <c r="AB48" s="105">
        <f t="shared" si="15"/>
        <v>0</v>
      </c>
      <c r="AC48" s="107">
        <f t="shared" si="16"/>
        <v>0</v>
      </c>
      <c r="AD48" s="162" t="e">
        <f t="shared" si="17"/>
        <v>#DIV/0!</v>
      </c>
      <c r="AE48" s="98"/>
      <c r="AF48" s="101"/>
      <c r="AG48" s="110">
        <f t="shared" si="18"/>
        <v>0</v>
      </c>
      <c r="AH48" s="111" t="e">
        <f t="shared" si="19"/>
        <v>#DIV/0!</v>
      </c>
      <c r="AI48" s="169"/>
      <c r="AJ48" s="169"/>
      <c r="AL48" s="276"/>
    </row>
    <row r="49" spans="1:38" s="254" customFormat="1" ht="15.75">
      <c r="A49" s="158">
        <f t="shared" si="20"/>
        <v>39</v>
      </c>
      <c r="B49" s="273"/>
      <c r="C49" s="274"/>
      <c r="D49" s="78"/>
      <c r="E49" s="98"/>
      <c r="F49" s="99" t="e">
        <f t="shared" si="0"/>
        <v>#DIV/0!</v>
      </c>
      <c r="G49" s="100" t="e">
        <f t="shared" si="1"/>
        <v>#DIV/0!</v>
      </c>
      <c r="H49" s="98"/>
      <c r="I49" s="99" t="e">
        <f t="shared" si="2"/>
        <v>#DIV/0!</v>
      </c>
      <c r="J49" s="100" t="e">
        <f t="shared" si="3"/>
        <v>#DIV/0!</v>
      </c>
      <c r="K49" s="161" t="e">
        <f t="shared" si="4"/>
        <v>#DIV/0!</v>
      </c>
      <c r="L49" s="98"/>
      <c r="M49" s="99" t="e">
        <f t="shared" si="5"/>
        <v>#DIV/0!</v>
      </c>
      <c r="N49" s="100" t="e">
        <f t="shared" si="6"/>
        <v>#DIV/0!</v>
      </c>
      <c r="O49" s="98"/>
      <c r="P49" s="101"/>
      <c r="Q49" s="102">
        <f t="shared" si="7"/>
        <v>0</v>
      </c>
      <c r="R49" s="103">
        <f t="shared" si="8"/>
        <v>0</v>
      </c>
      <c r="S49" s="106" t="e">
        <f t="shared" si="9"/>
        <v>#DIV/0!</v>
      </c>
      <c r="T49" s="98"/>
      <c r="U49" s="104" t="e">
        <f t="shared" si="10"/>
        <v>#DIV/0!</v>
      </c>
      <c r="V49" s="100" t="e">
        <f t="shared" si="11"/>
        <v>#DIV/0!</v>
      </c>
      <c r="W49" s="98"/>
      <c r="X49" s="105" t="e">
        <f t="shared" si="12"/>
        <v>#DIV/0!</v>
      </c>
      <c r="Y49" s="100" t="e">
        <f t="shared" si="13"/>
        <v>#DIV/0!</v>
      </c>
      <c r="Z49" s="106" t="e">
        <f t="shared" si="14"/>
        <v>#DIV/0!</v>
      </c>
      <c r="AA49" s="98"/>
      <c r="AB49" s="105">
        <f t="shared" si="15"/>
        <v>0</v>
      </c>
      <c r="AC49" s="107">
        <f t="shared" si="16"/>
        <v>0</v>
      </c>
      <c r="AD49" s="162" t="e">
        <f t="shared" si="17"/>
        <v>#DIV/0!</v>
      </c>
      <c r="AE49" s="98"/>
      <c r="AF49" s="101"/>
      <c r="AG49" s="110">
        <f t="shared" si="18"/>
        <v>0</v>
      </c>
      <c r="AH49" s="111" t="e">
        <f t="shared" si="19"/>
        <v>#DIV/0!</v>
      </c>
      <c r="AI49" s="169"/>
      <c r="AJ49" s="169"/>
      <c r="AL49" s="276"/>
    </row>
    <row r="50" spans="1:38" s="254" customFormat="1" ht="15.75">
      <c r="A50" s="158">
        <f t="shared" si="20"/>
        <v>40</v>
      </c>
      <c r="B50" s="273"/>
      <c r="C50" s="274"/>
      <c r="D50" s="78"/>
      <c r="E50" s="98"/>
      <c r="F50" s="99" t="e">
        <f t="shared" si="0"/>
        <v>#DIV/0!</v>
      </c>
      <c r="G50" s="100" t="e">
        <f t="shared" si="1"/>
        <v>#DIV/0!</v>
      </c>
      <c r="H50" s="98"/>
      <c r="I50" s="99" t="e">
        <f t="shared" si="2"/>
        <v>#DIV/0!</v>
      </c>
      <c r="J50" s="100" t="e">
        <f t="shared" si="3"/>
        <v>#DIV/0!</v>
      </c>
      <c r="K50" s="161" t="e">
        <f t="shared" si="4"/>
        <v>#DIV/0!</v>
      </c>
      <c r="L50" s="98"/>
      <c r="M50" s="99" t="e">
        <f t="shared" si="5"/>
        <v>#DIV/0!</v>
      </c>
      <c r="N50" s="100" t="e">
        <f t="shared" si="6"/>
        <v>#DIV/0!</v>
      </c>
      <c r="O50" s="98"/>
      <c r="P50" s="101"/>
      <c r="Q50" s="102">
        <f t="shared" si="7"/>
        <v>0</v>
      </c>
      <c r="R50" s="103">
        <f t="shared" si="8"/>
        <v>0</v>
      </c>
      <c r="S50" s="106" t="e">
        <f t="shared" si="9"/>
        <v>#DIV/0!</v>
      </c>
      <c r="T50" s="98"/>
      <c r="U50" s="104" t="e">
        <f t="shared" si="10"/>
        <v>#DIV/0!</v>
      </c>
      <c r="V50" s="100" t="e">
        <f t="shared" si="11"/>
        <v>#DIV/0!</v>
      </c>
      <c r="W50" s="98"/>
      <c r="X50" s="105" t="e">
        <f t="shared" si="12"/>
        <v>#DIV/0!</v>
      </c>
      <c r="Y50" s="100" t="e">
        <f t="shared" si="13"/>
        <v>#DIV/0!</v>
      </c>
      <c r="Z50" s="106" t="e">
        <f t="shared" si="14"/>
        <v>#DIV/0!</v>
      </c>
      <c r="AA50" s="98"/>
      <c r="AB50" s="105">
        <f t="shared" si="15"/>
        <v>0</v>
      </c>
      <c r="AC50" s="107">
        <f t="shared" si="16"/>
        <v>0</v>
      </c>
      <c r="AD50" s="162" t="e">
        <f t="shared" si="17"/>
        <v>#DIV/0!</v>
      </c>
      <c r="AE50" s="98"/>
      <c r="AF50" s="101"/>
      <c r="AG50" s="110">
        <f t="shared" si="18"/>
        <v>0</v>
      </c>
      <c r="AH50" s="111" t="e">
        <f t="shared" si="19"/>
        <v>#DIV/0!</v>
      </c>
      <c r="AI50" s="169"/>
      <c r="AJ50" s="169"/>
      <c r="AL50" s="276"/>
    </row>
    <row r="51" spans="1:38" s="254" customFormat="1" ht="15.75">
      <c r="A51" s="158">
        <f t="shared" si="20"/>
        <v>41</v>
      </c>
      <c r="B51" s="273"/>
      <c r="C51" s="274"/>
      <c r="D51" s="78"/>
      <c r="E51" s="98"/>
      <c r="F51" s="99" t="e">
        <f t="shared" si="0"/>
        <v>#DIV/0!</v>
      </c>
      <c r="G51" s="100" t="e">
        <f t="shared" si="1"/>
        <v>#DIV/0!</v>
      </c>
      <c r="H51" s="98"/>
      <c r="I51" s="99" t="e">
        <f t="shared" si="2"/>
        <v>#DIV/0!</v>
      </c>
      <c r="J51" s="100" t="e">
        <f t="shared" si="3"/>
        <v>#DIV/0!</v>
      </c>
      <c r="K51" s="161" t="e">
        <f t="shared" si="4"/>
        <v>#DIV/0!</v>
      </c>
      <c r="L51" s="98"/>
      <c r="M51" s="99" t="e">
        <f t="shared" si="5"/>
        <v>#DIV/0!</v>
      </c>
      <c r="N51" s="100" t="e">
        <f t="shared" si="6"/>
        <v>#DIV/0!</v>
      </c>
      <c r="O51" s="98"/>
      <c r="P51" s="101"/>
      <c r="Q51" s="102">
        <f t="shared" si="7"/>
        <v>0</v>
      </c>
      <c r="R51" s="103">
        <f t="shared" si="8"/>
        <v>0</v>
      </c>
      <c r="S51" s="106" t="e">
        <f t="shared" si="9"/>
        <v>#DIV/0!</v>
      </c>
      <c r="T51" s="98"/>
      <c r="U51" s="104" t="e">
        <f t="shared" si="10"/>
        <v>#DIV/0!</v>
      </c>
      <c r="V51" s="100" t="e">
        <f t="shared" si="11"/>
        <v>#DIV/0!</v>
      </c>
      <c r="W51" s="98"/>
      <c r="X51" s="105" t="e">
        <f t="shared" si="12"/>
        <v>#DIV/0!</v>
      </c>
      <c r="Y51" s="100" t="e">
        <f t="shared" si="13"/>
        <v>#DIV/0!</v>
      </c>
      <c r="Z51" s="106" t="e">
        <f t="shared" si="14"/>
        <v>#DIV/0!</v>
      </c>
      <c r="AA51" s="98"/>
      <c r="AB51" s="105">
        <f t="shared" si="15"/>
        <v>0</v>
      </c>
      <c r="AC51" s="107">
        <f t="shared" si="16"/>
        <v>0</v>
      </c>
      <c r="AD51" s="162" t="e">
        <f t="shared" si="17"/>
        <v>#DIV/0!</v>
      </c>
      <c r="AE51" s="98"/>
      <c r="AF51" s="101"/>
      <c r="AG51" s="110">
        <f t="shared" si="18"/>
        <v>0</v>
      </c>
      <c r="AH51" s="111" t="e">
        <f t="shared" si="19"/>
        <v>#DIV/0!</v>
      </c>
      <c r="AI51" s="169"/>
      <c r="AJ51" s="169"/>
      <c r="AL51" s="276"/>
    </row>
    <row r="52" spans="1:38" s="254" customFormat="1" ht="15.75">
      <c r="A52" s="158">
        <f t="shared" si="20"/>
        <v>42</v>
      </c>
      <c r="B52" s="273"/>
      <c r="C52" s="274"/>
      <c r="D52" s="78"/>
      <c r="E52" s="98"/>
      <c r="F52" s="99" t="e">
        <f t="shared" si="0"/>
        <v>#DIV/0!</v>
      </c>
      <c r="G52" s="100" t="e">
        <f t="shared" si="1"/>
        <v>#DIV/0!</v>
      </c>
      <c r="H52" s="98"/>
      <c r="I52" s="99" t="e">
        <f t="shared" si="2"/>
        <v>#DIV/0!</v>
      </c>
      <c r="J52" s="100" t="e">
        <f t="shared" si="3"/>
        <v>#DIV/0!</v>
      </c>
      <c r="K52" s="161" t="e">
        <f t="shared" si="4"/>
        <v>#DIV/0!</v>
      </c>
      <c r="L52" s="98"/>
      <c r="M52" s="99" t="e">
        <f t="shared" si="5"/>
        <v>#DIV/0!</v>
      </c>
      <c r="N52" s="100" t="e">
        <f t="shared" si="6"/>
        <v>#DIV/0!</v>
      </c>
      <c r="O52" s="98"/>
      <c r="P52" s="101"/>
      <c r="Q52" s="102">
        <f t="shared" si="7"/>
        <v>0</v>
      </c>
      <c r="R52" s="103">
        <f t="shared" si="8"/>
        <v>0</v>
      </c>
      <c r="S52" s="106" t="e">
        <f t="shared" si="9"/>
        <v>#DIV/0!</v>
      </c>
      <c r="T52" s="98"/>
      <c r="U52" s="104" t="e">
        <f t="shared" si="10"/>
        <v>#DIV/0!</v>
      </c>
      <c r="V52" s="100" t="e">
        <f t="shared" si="11"/>
        <v>#DIV/0!</v>
      </c>
      <c r="W52" s="98"/>
      <c r="X52" s="105" t="e">
        <f t="shared" si="12"/>
        <v>#DIV/0!</v>
      </c>
      <c r="Y52" s="100" t="e">
        <f t="shared" si="13"/>
        <v>#DIV/0!</v>
      </c>
      <c r="Z52" s="106" t="e">
        <f t="shared" si="14"/>
        <v>#DIV/0!</v>
      </c>
      <c r="AA52" s="98"/>
      <c r="AB52" s="105">
        <f t="shared" si="15"/>
        <v>0</v>
      </c>
      <c r="AC52" s="107">
        <f t="shared" si="16"/>
        <v>0</v>
      </c>
      <c r="AD52" s="162" t="e">
        <f t="shared" si="17"/>
        <v>#DIV/0!</v>
      </c>
      <c r="AE52" s="98"/>
      <c r="AF52" s="101"/>
      <c r="AG52" s="110">
        <f t="shared" si="18"/>
        <v>0</v>
      </c>
      <c r="AH52" s="111" t="e">
        <f t="shared" si="19"/>
        <v>#DIV/0!</v>
      </c>
      <c r="AI52" s="169"/>
      <c r="AJ52" s="169"/>
      <c r="AL52" s="276"/>
    </row>
    <row r="53" spans="1:38" s="254" customFormat="1" ht="15.75">
      <c r="A53" s="158">
        <f t="shared" si="20"/>
        <v>43</v>
      </c>
      <c r="B53" s="273"/>
      <c r="C53" s="274"/>
      <c r="D53" s="78"/>
      <c r="E53" s="98"/>
      <c r="F53" s="99" t="e">
        <f t="shared" si="0"/>
        <v>#DIV/0!</v>
      </c>
      <c r="G53" s="100" t="e">
        <f t="shared" si="1"/>
        <v>#DIV/0!</v>
      </c>
      <c r="H53" s="98"/>
      <c r="I53" s="99" t="e">
        <f t="shared" si="2"/>
        <v>#DIV/0!</v>
      </c>
      <c r="J53" s="100" t="e">
        <f t="shared" si="3"/>
        <v>#DIV/0!</v>
      </c>
      <c r="K53" s="161" t="e">
        <f t="shared" si="4"/>
        <v>#DIV/0!</v>
      </c>
      <c r="L53" s="98"/>
      <c r="M53" s="99" t="e">
        <f t="shared" si="5"/>
        <v>#DIV/0!</v>
      </c>
      <c r="N53" s="100" t="e">
        <f t="shared" si="6"/>
        <v>#DIV/0!</v>
      </c>
      <c r="O53" s="98"/>
      <c r="P53" s="101"/>
      <c r="Q53" s="102">
        <f t="shared" si="7"/>
        <v>0</v>
      </c>
      <c r="R53" s="103">
        <f t="shared" si="8"/>
        <v>0</v>
      </c>
      <c r="S53" s="106" t="e">
        <f t="shared" si="9"/>
        <v>#DIV/0!</v>
      </c>
      <c r="T53" s="98"/>
      <c r="U53" s="104" t="e">
        <f t="shared" si="10"/>
        <v>#DIV/0!</v>
      </c>
      <c r="V53" s="100" t="e">
        <f t="shared" si="11"/>
        <v>#DIV/0!</v>
      </c>
      <c r="W53" s="98"/>
      <c r="X53" s="105" t="e">
        <f t="shared" si="12"/>
        <v>#DIV/0!</v>
      </c>
      <c r="Y53" s="100" t="e">
        <f t="shared" si="13"/>
        <v>#DIV/0!</v>
      </c>
      <c r="Z53" s="106" t="e">
        <f t="shared" si="14"/>
        <v>#DIV/0!</v>
      </c>
      <c r="AA53" s="98"/>
      <c r="AB53" s="105">
        <f t="shared" si="15"/>
        <v>0</v>
      </c>
      <c r="AC53" s="107">
        <f t="shared" si="16"/>
        <v>0</v>
      </c>
      <c r="AD53" s="162" t="e">
        <f t="shared" si="17"/>
        <v>#DIV/0!</v>
      </c>
      <c r="AE53" s="98"/>
      <c r="AF53" s="101"/>
      <c r="AG53" s="110">
        <f t="shared" si="18"/>
        <v>0</v>
      </c>
      <c r="AH53" s="111" t="e">
        <f t="shared" si="19"/>
        <v>#DIV/0!</v>
      </c>
      <c r="AI53" s="169"/>
      <c r="AJ53" s="169"/>
      <c r="AL53" s="276"/>
    </row>
    <row r="54" spans="1:38" s="254" customFormat="1" ht="15.75">
      <c r="A54" s="158">
        <f t="shared" si="20"/>
        <v>44</v>
      </c>
      <c r="B54" s="273"/>
      <c r="C54" s="274"/>
      <c r="D54" s="78"/>
      <c r="E54" s="98"/>
      <c r="F54" s="99" t="e">
        <f t="shared" si="0"/>
        <v>#DIV/0!</v>
      </c>
      <c r="G54" s="100" t="e">
        <f t="shared" si="1"/>
        <v>#DIV/0!</v>
      </c>
      <c r="H54" s="98"/>
      <c r="I54" s="99" t="e">
        <f t="shared" si="2"/>
        <v>#DIV/0!</v>
      </c>
      <c r="J54" s="100" t="e">
        <f t="shared" si="3"/>
        <v>#DIV/0!</v>
      </c>
      <c r="K54" s="161" t="e">
        <f t="shared" si="4"/>
        <v>#DIV/0!</v>
      </c>
      <c r="L54" s="98"/>
      <c r="M54" s="99" t="e">
        <f t="shared" si="5"/>
        <v>#DIV/0!</v>
      </c>
      <c r="N54" s="100" t="e">
        <f t="shared" si="6"/>
        <v>#DIV/0!</v>
      </c>
      <c r="O54" s="98"/>
      <c r="P54" s="101"/>
      <c r="Q54" s="102">
        <f t="shared" si="7"/>
        <v>0</v>
      </c>
      <c r="R54" s="103">
        <f t="shared" si="8"/>
        <v>0</v>
      </c>
      <c r="S54" s="106" t="e">
        <f t="shared" si="9"/>
        <v>#DIV/0!</v>
      </c>
      <c r="T54" s="98"/>
      <c r="U54" s="104" t="e">
        <f t="shared" si="10"/>
        <v>#DIV/0!</v>
      </c>
      <c r="V54" s="100" t="e">
        <f t="shared" si="11"/>
        <v>#DIV/0!</v>
      </c>
      <c r="W54" s="98"/>
      <c r="X54" s="105" t="e">
        <f t="shared" si="12"/>
        <v>#DIV/0!</v>
      </c>
      <c r="Y54" s="100" t="e">
        <f t="shared" si="13"/>
        <v>#DIV/0!</v>
      </c>
      <c r="Z54" s="106" t="e">
        <f t="shared" si="14"/>
        <v>#DIV/0!</v>
      </c>
      <c r="AA54" s="98"/>
      <c r="AB54" s="105">
        <f t="shared" si="15"/>
        <v>0</v>
      </c>
      <c r="AC54" s="107">
        <f t="shared" si="16"/>
        <v>0</v>
      </c>
      <c r="AD54" s="162" t="e">
        <f t="shared" si="17"/>
        <v>#DIV/0!</v>
      </c>
      <c r="AE54" s="98"/>
      <c r="AF54" s="101"/>
      <c r="AG54" s="110">
        <f t="shared" si="18"/>
        <v>0</v>
      </c>
      <c r="AH54" s="111" t="e">
        <f t="shared" si="19"/>
        <v>#DIV/0!</v>
      </c>
      <c r="AI54" s="169"/>
      <c r="AJ54" s="169"/>
      <c r="AL54" s="276"/>
    </row>
    <row r="55" spans="1:38" s="254" customFormat="1" ht="15.75">
      <c r="A55" s="158">
        <f t="shared" si="20"/>
        <v>45</v>
      </c>
      <c r="B55" s="273"/>
      <c r="C55" s="274"/>
      <c r="D55" s="78"/>
      <c r="E55" s="98"/>
      <c r="F55" s="99" t="e">
        <f t="shared" si="0"/>
        <v>#DIV/0!</v>
      </c>
      <c r="G55" s="100" t="e">
        <f t="shared" si="1"/>
        <v>#DIV/0!</v>
      </c>
      <c r="H55" s="98"/>
      <c r="I55" s="99" t="e">
        <f t="shared" si="2"/>
        <v>#DIV/0!</v>
      </c>
      <c r="J55" s="100" t="e">
        <f t="shared" si="3"/>
        <v>#DIV/0!</v>
      </c>
      <c r="K55" s="161" t="e">
        <f t="shared" si="4"/>
        <v>#DIV/0!</v>
      </c>
      <c r="L55" s="98"/>
      <c r="M55" s="99" t="e">
        <f t="shared" si="5"/>
        <v>#DIV/0!</v>
      </c>
      <c r="N55" s="100" t="e">
        <f t="shared" si="6"/>
        <v>#DIV/0!</v>
      </c>
      <c r="O55" s="98"/>
      <c r="P55" s="101"/>
      <c r="Q55" s="102">
        <f t="shared" si="7"/>
        <v>0</v>
      </c>
      <c r="R55" s="103">
        <f t="shared" si="8"/>
        <v>0</v>
      </c>
      <c r="S55" s="106" t="e">
        <f t="shared" si="9"/>
        <v>#DIV/0!</v>
      </c>
      <c r="T55" s="98"/>
      <c r="U55" s="104" t="e">
        <f t="shared" si="10"/>
        <v>#DIV/0!</v>
      </c>
      <c r="V55" s="100" t="e">
        <f t="shared" si="11"/>
        <v>#DIV/0!</v>
      </c>
      <c r="W55" s="98"/>
      <c r="X55" s="105" t="e">
        <f t="shared" si="12"/>
        <v>#DIV/0!</v>
      </c>
      <c r="Y55" s="100" t="e">
        <f t="shared" si="13"/>
        <v>#DIV/0!</v>
      </c>
      <c r="Z55" s="106" t="e">
        <f t="shared" si="14"/>
        <v>#DIV/0!</v>
      </c>
      <c r="AA55" s="98"/>
      <c r="AB55" s="105">
        <f t="shared" si="15"/>
        <v>0</v>
      </c>
      <c r="AC55" s="107">
        <f t="shared" si="16"/>
        <v>0</v>
      </c>
      <c r="AD55" s="162" t="e">
        <f t="shared" si="17"/>
        <v>#DIV/0!</v>
      </c>
      <c r="AE55" s="98"/>
      <c r="AF55" s="101"/>
      <c r="AG55" s="110">
        <f t="shared" si="18"/>
        <v>0</v>
      </c>
      <c r="AH55" s="111" t="e">
        <f t="shared" si="19"/>
        <v>#DIV/0!</v>
      </c>
      <c r="AI55" s="169"/>
      <c r="AJ55" s="169"/>
      <c r="AL55" s="276"/>
    </row>
    <row r="56" spans="1:38" s="254" customFormat="1" ht="15.75">
      <c r="A56" s="158">
        <f t="shared" si="20"/>
        <v>46</v>
      </c>
      <c r="B56" s="273"/>
      <c r="C56" s="274"/>
      <c r="D56" s="78"/>
      <c r="E56" s="98"/>
      <c r="F56" s="99" t="e">
        <f t="shared" si="0"/>
        <v>#DIV/0!</v>
      </c>
      <c r="G56" s="100" t="e">
        <f t="shared" si="1"/>
        <v>#DIV/0!</v>
      </c>
      <c r="H56" s="98"/>
      <c r="I56" s="99" t="e">
        <f t="shared" si="2"/>
        <v>#DIV/0!</v>
      </c>
      <c r="J56" s="100" t="e">
        <f t="shared" si="3"/>
        <v>#DIV/0!</v>
      </c>
      <c r="K56" s="161" t="e">
        <f t="shared" si="4"/>
        <v>#DIV/0!</v>
      </c>
      <c r="L56" s="98"/>
      <c r="M56" s="99" t="e">
        <f t="shared" si="5"/>
        <v>#DIV/0!</v>
      </c>
      <c r="N56" s="100" t="e">
        <f t="shared" si="6"/>
        <v>#DIV/0!</v>
      </c>
      <c r="O56" s="98"/>
      <c r="P56" s="101"/>
      <c r="Q56" s="102">
        <f t="shared" si="7"/>
        <v>0</v>
      </c>
      <c r="R56" s="103">
        <f t="shared" si="8"/>
        <v>0</v>
      </c>
      <c r="S56" s="106" t="e">
        <f t="shared" si="9"/>
        <v>#DIV/0!</v>
      </c>
      <c r="T56" s="98"/>
      <c r="U56" s="104" t="e">
        <f t="shared" si="10"/>
        <v>#DIV/0!</v>
      </c>
      <c r="V56" s="100" t="e">
        <f t="shared" si="11"/>
        <v>#DIV/0!</v>
      </c>
      <c r="W56" s="98"/>
      <c r="X56" s="105" t="e">
        <f t="shared" si="12"/>
        <v>#DIV/0!</v>
      </c>
      <c r="Y56" s="100" t="e">
        <f t="shared" si="13"/>
        <v>#DIV/0!</v>
      </c>
      <c r="Z56" s="106" t="e">
        <f t="shared" si="14"/>
        <v>#DIV/0!</v>
      </c>
      <c r="AA56" s="98"/>
      <c r="AB56" s="105">
        <f t="shared" si="15"/>
        <v>0</v>
      </c>
      <c r="AC56" s="107">
        <f t="shared" si="16"/>
        <v>0</v>
      </c>
      <c r="AD56" s="162" t="e">
        <f t="shared" si="17"/>
        <v>#DIV/0!</v>
      </c>
      <c r="AE56" s="98"/>
      <c r="AF56" s="101"/>
      <c r="AG56" s="110">
        <f t="shared" si="18"/>
        <v>0</v>
      </c>
      <c r="AH56" s="111" t="e">
        <f t="shared" si="19"/>
        <v>#DIV/0!</v>
      </c>
      <c r="AI56" s="169"/>
      <c r="AJ56" s="169"/>
      <c r="AL56" s="276"/>
    </row>
    <row r="57" spans="1:38" s="254" customFormat="1" ht="15.75">
      <c r="A57" s="158">
        <f t="shared" si="20"/>
        <v>47</v>
      </c>
      <c r="B57" s="273"/>
      <c r="C57" s="274"/>
      <c r="D57" s="78"/>
      <c r="E57" s="98"/>
      <c r="F57" s="99" t="e">
        <f t="shared" si="0"/>
        <v>#DIV/0!</v>
      </c>
      <c r="G57" s="100" t="e">
        <f t="shared" si="1"/>
        <v>#DIV/0!</v>
      </c>
      <c r="H57" s="98"/>
      <c r="I57" s="99" t="e">
        <f t="shared" si="2"/>
        <v>#DIV/0!</v>
      </c>
      <c r="J57" s="100" t="e">
        <f t="shared" si="3"/>
        <v>#DIV/0!</v>
      </c>
      <c r="K57" s="161" t="e">
        <f t="shared" si="4"/>
        <v>#DIV/0!</v>
      </c>
      <c r="L57" s="98"/>
      <c r="M57" s="99" t="e">
        <f t="shared" si="5"/>
        <v>#DIV/0!</v>
      </c>
      <c r="N57" s="100" t="e">
        <f t="shared" si="6"/>
        <v>#DIV/0!</v>
      </c>
      <c r="O57" s="98"/>
      <c r="P57" s="101"/>
      <c r="Q57" s="102">
        <f t="shared" si="7"/>
        <v>0</v>
      </c>
      <c r="R57" s="103">
        <f t="shared" si="8"/>
        <v>0</v>
      </c>
      <c r="S57" s="106" t="e">
        <f t="shared" si="9"/>
        <v>#DIV/0!</v>
      </c>
      <c r="T57" s="98"/>
      <c r="U57" s="104" t="e">
        <f t="shared" si="10"/>
        <v>#DIV/0!</v>
      </c>
      <c r="V57" s="100" t="e">
        <f t="shared" si="11"/>
        <v>#DIV/0!</v>
      </c>
      <c r="W57" s="98"/>
      <c r="X57" s="105" t="e">
        <f t="shared" si="12"/>
        <v>#DIV/0!</v>
      </c>
      <c r="Y57" s="100" t="e">
        <f t="shared" si="13"/>
        <v>#DIV/0!</v>
      </c>
      <c r="Z57" s="106" t="e">
        <f t="shared" si="14"/>
        <v>#DIV/0!</v>
      </c>
      <c r="AA57" s="98"/>
      <c r="AB57" s="105">
        <f t="shared" si="15"/>
        <v>0</v>
      </c>
      <c r="AC57" s="107">
        <f t="shared" si="16"/>
        <v>0</v>
      </c>
      <c r="AD57" s="162" t="e">
        <f t="shared" si="17"/>
        <v>#DIV/0!</v>
      </c>
      <c r="AE57" s="98"/>
      <c r="AF57" s="101"/>
      <c r="AG57" s="110">
        <f t="shared" si="18"/>
        <v>0</v>
      </c>
      <c r="AH57" s="111" t="e">
        <f t="shared" si="19"/>
        <v>#DIV/0!</v>
      </c>
      <c r="AI57" s="169"/>
      <c r="AJ57" s="169"/>
      <c r="AL57" s="276"/>
    </row>
    <row r="58" spans="1:38" s="254" customFormat="1" ht="15.75">
      <c r="A58" s="158">
        <f t="shared" si="20"/>
        <v>48</v>
      </c>
      <c r="B58" s="273"/>
      <c r="C58" s="274"/>
      <c r="D58" s="78"/>
      <c r="E58" s="98"/>
      <c r="F58" s="99" t="e">
        <f t="shared" si="0"/>
        <v>#DIV/0!</v>
      </c>
      <c r="G58" s="100" t="e">
        <f t="shared" si="1"/>
        <v>#DIV/0!</v>
      </c>
      <c r="H58" s="98"/>
      <c r="I58" s="99" t="e">
        <f t="shared" si="2"/>
        <v>#DIV/0!</v>
      </c>
      <c r="J58" s="100" t="e">
        <f t="shared" si="3"/>
        <v>#DIV/0!</v>
      </c>
      <c r="K58" s="161" t="e">
        <f t="shared" si="4"/>
        <v>#DIV/0!</v>
      </c>
      <c r="L58" s="98"/>
      <c r="M58" s="99" t="e">
        <f t="shared" si="5"/>
        <v>#DIV/0!</v>
      </c>
      <c r="N58" s="100" t="e">
        <f t="shared" si="6"/>
        <v>#DIV/0!</v>
      </c>
      <c r="O58" s="98"/>
      <c r="P58" s="101"/>
      <c r="Q58" s="102">
        <f t="shared" si="7"/>
        <v>0</v>
      </c>
      <c r="R58" s="103">
        <f t="shared" si="8"/>
        <v>0</v>
      </c>
      <c r="S58" s="106" t="e">
        <f t="shared" si="9"/>
        <v>#DIV/0!</v>
      </c>
      <c r="T58" s="98"/>
      <c r="U58" s="104" t="e">
        <f t="shared" si="10"/>
        <v>#DIV/0!</v>
      </c>
      <c r="V58" s="100" t="e">
        <f t="shared" si="11"/>
        <v>#DIV/0!</v>
      </c>
      <c r="W58" s="98"/>
      <c r="X58" s="105" t="e">
        <f t="shared" si="12"/>
        <v>#DIV/0!</v>
      </c>
      <c r="Y58" s="100" t="e">
        <f t="shared" si="13"/>
        <v>#DIV/0!</v>
      </c>
      <c r="Z58" s="106" t="e">
        <f t="shared" si="14"/>
        <v>#DIV/0!</v>
      </c>
      <c r="AA58" s="98"/>
      <c r="AB58" s="105">
        <f t="shared" si="15"/>
        <v>0</v>
      </c>
      <c r="AC58" s="107">
        <f t="shared" si="16"/>
        <v>0</v>
      </c>
      <c r="AD58" s="162" t="e">
        <f t="shared" si="17"/>
        <v>#DIV/0!</v>
      </c>
      <c r="AE58" s="98"/>
      <c r="AF58" s="101"/>
      <c r="AG58" s="110">
        <f t="shared" si="18"/>
        <v>0</v>
      </c>
      <c r="AH58" s="111" t="e">
        <f t="shared" si="19"/>
        <v>#DIV/0!</v>
      </c>
      <c r="AI58" s="169"/>
      <c r="AJ58" s="169"/>
      <c r="AL58" s="276"/>
    </row>
    <row r="59" spans="1:38" s="254" customFormat="1" ht="15.75">
      <c r="A59" s="158">
        <f t="shared" si="20"/>
        <v>49</v>
      </c>
      <c r="B59" s="273"/>
      <c r="C59" s="274"/>
      <c r="D59" s="78"/>
      <c r="E59" s="98"/>
      <c r="F59" s="99" t="e">
        <f t="shared" si="0"/>
        <v>#DIV/0!</v>
      </c>
      <c r="G59" s="100" t="e">
        <f t="shared" si="1"/>
        <v>#DIV/0!</v>
      </c>
      <c r="H59" s="98"/>
      <c r="I59" s="99" t="e">
        <f t="shared" si="2"/>
        <v>#DIV/0!</v>
      </c>
      <c r="J59" s="100" t="e">
        <f t="shared" si="3"/>
        <v>#DIV/0!</v>
      </c>
      <c r="K59" s="161" t="e">
        <f t="shared" si="4"/>
        <v>#DIV/0!</v>
      </c>
      <c r="L59" s="98"/>
      <c r="M59" s="99" t="e">
        <f t="shared" si="5"/>
        <v>#DIV/0!</v>
      </c>
      <c r="N59" s="100" t="e">
        <f t="shared" si="6"/>
        <v>#DIV/0!</v>
      </c>
      <c r="O59" s="98"/>
      <c r="P59" s="101"/>
      <c r="Q59" s="102">
        <f t="shared" si="7"/>
        <v>0</v>
      </c>
      <c r="R59" s="103">
        <f t="shared" si="8"/>
        <v>0</v>
      </c>
      <c r="S59" s="106" t="e">
        <f t="shared" si="9"/>
        <v>#DIV/0!</v>
      </c>
      <c r="T59" s="98"/>
      <c r="U59" s="104" t="e">
        <f t="shared" si="10"/>
        <v>#DIV/0!</v>
      </c>
      <c r="V59" s="100" t="e">
        <f t="shared" si="11"/>
        <v>#DIV/0!</v>
      </c>
      <c r="W59" s="98"/>
      <c r="X59" s="105" t="e">
        <f t="shared" si="12"/>
        <v>#DIV/0!</v>
      </c>
      <c r="Y59" s="100" t="e">
        <f t="shared" si="13"/>
        <v>#DIV/0!</v>
      </c>
      <c r="Z59" s="106" t="e">
        <f t="shared" si="14"/>
        <v>#DIV/0!</v>
      </c>
      <c r="AA59" s="98"/>
      <c r="AB59" s="105">
        <f t="shared" si="15"/>
        <v>0</v>
      </c>
      <c r="AC59" s="107">
        <f t="shared" si="16"/>
        <v>0</v>
      </c>
      <c r="AD59" s="162" t="e">
        <f t="shared" si="17"/>
        <v>#DIV/0!</v>
      </c>
      <c r="AE59" s="98"/>
      <c r="AF59" s="101"/>
      <c r="AG59" s="110">
        <f t="shared" si="18"/>
        <v>0</v>
      </c>
      <c r="AH59" s="111" t="e">
        <f t="shared" si="19"/>
        <v>#DIV/0!</v>
      </c>
      <c r="AI59" s="169"/>
      <c r="AJ59" s="169"/>
      <c r="AL59" s="276"/>
    </row>
    <row r="60" spans="1:38" s="254" customFormat="1" ht="15.75">
      <c r="A60" s="158">
        <f t="shared" si="20"/>
        <v>50</v>
      </c>
      <c r="B60" s="273"/>
      <c r="C60" s="274"/>
      <c r="D60" s="78"/>
      <c r="E60" s="279"/>
      <c r="F60" s="277" t="e">
        <f t="shared" si="0"/>
        <v>#DIV/0!</v>
      </c>
      <c r="G60" s="278" t="e">
        <f t="shared" si="1"/>
        <v>#DIV/0!</v>
      </c>
      <c r="H60" s="279"/>
      <c r="I60" s="277" t="e">
        <f t="shared" si="2"/>
        <v>#DIV/0!</v>
      </c>
      <c r="J60" s="278" t="e">
        <f t="shared" si="3"/>
        <v>#DIV/0!</v>
      </c>
      <c r="K60" s="317" t="e">
        <f t="shared" si="4"/>
        <v>#DIV/0!</v>
      </c>
      <c r="L60" s="279"/>
      <c r="M60" s="277" t="e">
        <f t="shared" si="5"/>
        <v>#DIV/0!</v>
      </c>
      <c r="N60" s="278" t="e">
        <f t="shared" si="6"/>
        <v>#DIV/0!</v>
      </c>
      <c r="O60" s="279"/>
      <c r="P60" s="305"/>
      <c r="Q60" s="285">
        <f t="shared" si="7"/>
        <v>0</v>
      </c>
      <c r="R60" s="306">
        <f t="shared" si="8"/>
        <v>0</v>
      </c>
      <c r="S60" s="307" t="e">
        <f t="shared" si="9"/>
        <v>#DIV/0!</v>
      </c>
      <c r="T60" s="279"/>
      <c r="U60" s="61" t="e">
        <f t="shared" si="10"/>
        <v>#DIV/0!</v>
      </c>
      <c r="V60" s="278" t="e">
        <f t="shared" si="11"/>
        <v>#DIV/0!</v>
      </c>
      <c r="W60" s="279"/>
      <c r="X60" s="280" t="e">
        <f t="shared" si="12"/>
        <v>#DIV/0!</v>
      </c>
      <c r="Y60" s="278" t="e">
        <f t="shared" si="13"/>
        <v>#DIV/0!</v>
      </c>
      <c r="Z60" s="307" t="e">
        <f t="shared" si="14"/>
        <v>#DIV/0!</v>
      </c>
      <c r="AA60" s="308"/>
      <c r="AB60" s="280">
        <f t="shared" si="15"/>
        <v>0</v>
      </c>
      <c r="AC60" s="309">
        <f t="shared" si="16"/>
        <v>0</v>
      </c>
      <c r="AD60" s="318" t="e">
        <f t="shared" si="17"/>
        <v>#DIV/0!</v>
      </c>
      <c r="AE60" s="279"/>
      <c r="AF60" s="305"/>
      <c r="AG60" s="311">
        <f t="shared" si="18"/>
        <v>0</v>
      </c>
      <c r="AH60" s="312" t="e">
        <f t="shared" si="19"/>
        <v>#DIV/0!</v>
      </c>
      <c r="AI60" s="169"/>
      <c r="AJ60" s="169"/>
      <c r="AL60" s="276"/>
    </row>
    <row r="61" spans="1:26" s="153" customFormat="1" ht="12.75" customHeight="1">
      <c r="A61" s="166"/>
      <c r="D61" s="167"/>
      <c r="E61" s="152"/>
      <c r="Z61" s="168"/>
    </row>
    <row r="62" spans="1:34" s="153" customFormat="1" ht="25.5" customHeight="1">
      <c r="A62" s="166"/>
      <c r="B62" s="116" t="s">
        <v>74</v>
      </c>
      <c r="C62" s="116"/>
      <c r="D62" s="167"/>
      <c r="E62" s="152"/>
      <c r="F62" s="117" t="s">
        <v>75</v>
      </c>
      <c r="G62" s="118"/>
      <c r="H62" s="118"/>
      <c r="I62" s="119" t="s">
        <v>76</v>
      </c>
      <c r="J62" s="118"/>
      <c r="K62" s="122" t="s">
        <v>77</v>
      </c>
      <c r="L62" s="169"/>
      <c r="M62" s="117" t="s">
        <v>78</v>
      </c>
      <c r="N62" s="118"/>
      <c r="O62" s="169"/>
      <c r="P62" s="169"/>
      <c r="Q62" s="119" t="s">
        <v>79</v>
      </c>
      <c r="R62" s="121"/>
      <c r="S62" s="122" t="s">
        <v>80</v>
      </c>
      <c r="T62" s="169"/>
      <c r="U62" s="119" t="s">
        <v>81</v>
      </c>
      <c r="V62" s="118"/>
      <c r="W62" s="118"/>
      <c r="X62" s="117" t="s">
        <v>82</v>
      </c>
      <c r="Y62" s="118"/>
      <c r="Z62" s="122" t="s">
        <v>83</v>
      </c>
      <c r="AA62" s="121"/>
      <c r="AB62" s="123" t="s">
        <v>84</v>
      </c>
      <c r="AC62" s="121"/>
      <c r="AD62" s="124" t="s">
        <v>85</v>
      </c>
      <c r="AE62" s="169"/>
      <c r="AF62" s="169"/>
      <c r="AG62" s="125" t="s">
        <v>86</v>
      </c>
      <c r="AH62" s="125" t="s">
        <v>87</v>
      </c>
    </row>
    <row r="63" spans="1:34" s="297" customFormat="1" ht="12.75" customHeight="1">
      <c r="A63" s="166"/>
      <c r="B63" s="116"/>
      <c r="C63" s="116"/>
      <c r="D63" s="126"/>
      <c r="E63" s="152"/>
      <c r="F63" s="127" t="e">
        <f>AVERAGE(F11:F60)</f>
        <v>#DIV/0!</v>
      </c>
      <c r="G63" s="128"/>
      <c r="H63" s="129"/>
      <c r="I63" s="127" t="e">
        <f>AVERAGE(I11:I60)</f>
        <v>#DIV/0!</v>
      </c>
      <c r="J63" s="128"/>
      <c r="K63" s="127" t="e">
        <f>AVERAGE(K11:K60)</f>
        <v>#DIV/0!</v>
      </c>
      <c r="L63" s="129"/>
      <c r="M63" s="127" t="e">
        <f>AVERAGE(M11:M60)</f>
        <v>#DIV/0!</v>
      </c>
      <c r="N63" s="128"/>
      <c r="O63" s="129"/>
      <c r="P63" s="128"/>
      <c r="Q63" s="127">
        <f>AVERAGE(Q11:Q60)</f>
        <v>0</v>
      </c>
      <c r="R63" s="128"/>
      <c r="S63" s="127" t="e">
        <f>AVERAGE(S11:S60)</f>
        <v>#DIV/0!</v>
      </c>
      <c r="T63" s="129"/>
      <c r="U63" s="127" t="e">
        <f>AVERAGE(U11:U60)</f>
        <v>#DIV/0!</v>
      </c>
      <c r="V63" s="128"/>
      <c r="W63" s="128"/>
      <c r="X63" s="127" t="e">
        <f>AVERAGE(X11:X60)</f>
        <v>#DIV/0!</v>
      </c>
      <c r="Y63" s="128"/>
      <c r="Z63" s="127" t="e">
        <f>AVERAGE(Z11:Z60)</f>
        <v>#DIV/0!</v>
      </c>
      <c r="AA63" s="128"/>
      <c r="AB63" s="127">
        <f>AVERAGE(AB11:AB60)</f>
        <v>0</v>
      </c>
      <c r="AC63" s="128"/>
      <c r="AD63" s="127" t="e">
        <f>AVERAGE(AD11:AD60)</f>
        <v>#DIV/0!</v>
      </c>
      <c r="AE63" s="129"/>
      <c r="AF63" s="128"/>
      <c r="AG63" s="127">
        <f>AVERAGE(AG11:AG60)</f>
        <v>0</v>
      </c>
      <c r="AH63" s="127" t="e">
        <f>AVERAGE(AH11:AH60)</f>
        <v>#DIV/0!</v>
      </c>
    </row>
    <row r="64" spans="1:41" s="313" customFormat="1" ht="12.75" customHeight="1">
      <c r="A64" s="166"/>
      <c r="B64" s="116"/>
      <c r="C64" s="116"/>
      <c r="D64" s="131"/>
      <c r="E64" s="152"/>
      <c r="F64" s="132" t="e">
        <f>F63/F10</f>
        <v>#DIV/0!</v>
      </c>
      <c r="G64" s="133"/>
      <c r="H64" s="134"/>
      <c r="I64" s="132" t="e">
        <f>I63/F10</f>
        <v>#DIV/0!</v>
      </c>
      <c r="J64" s="133"/>
      <c r="K64" s="136" t="e">
        <f>K63/F10</f>
        <v>#DIV/0!</v>
      </c>
      <c r="L64" s="134"/>
      <c r="M64" s="136" t="e">
        <f>M63/F10</f>
        <v>#DIV/0!</v>
      </c>
      <c r="N64" s="137"/>
      <c r="O64" s="134"/>
      <c r="P64" s="137"/>
      <c r="Q64" s="132">
        <f>Q63/Q10</f>
        <v>0</v>
      </c>
      <c r="R64" s="133"/>
      <c r="S64" s="132" t="e">
        <f>S63/S10</f>
        <v>#DIV/0!</v>
      </c>
      <c r="T64" s="134"/>
      <c r="U64" s="132" t="e">
        <f>U63/F10</f>
        <v>#DIV/0!</v>
      </c>
      <c r="V64" s="133"/>
      <c r="W64" s="133"/>
      <c r="X64" s="132" t="e">
        <f>X63/X10</f>
        <v>#DIV/0!</v>
      </c>
      <c r="Y64" s="133"/>
      <c r="Z64" s="136" t="e">
        <f>Z63/F10</f>
        <v>#DIV/0!</v>
      </c>
      <c r="AA64" s="137"/>
      <c r="AB64" s="136" t="e">
        <f>AB63/H10</f>
        <v>#DIV/0!</v>
      </c>
      <c r="AC64" s="137"/>
      <c r="AD64" s="132" t="e">
        <f>AD63/F10</f>
        <v>#DIV/0!</v>
      </c>
      <c r="AE64" s="134"/>
      <c r="AF64" s="137"/>
      <c r="AG64" s="132">
        <f>AG63/AG10</f>
        <v>0</v>
      </c>
      <c r="AH64" s="132" t="e">
        <f>AH63/AH10</f>
        <v>#DIV/0!</v>
      </c>
      <c r="AI64" s="298"/>
      <c r="AJ64" s="298"/>
      <c r="AK64" s="298"/>
      <c r="AL64" s="298"/>
      <c r="AM64" s="298"/>
      <c r="AN64" s="298"/>
      <c r="AO64" s="298"/>
    </row>
    <row r="65" spans="1:41" ht="17.25" customHeight="1">
      <c r="A65" s="166"/>
      <c r="B65" s="153"/>
      <c r="C65" s="153"/>
      <c r="D65" s="167"/>
      <c r="F65" s="138"/>
      <c r="G65" s="138"/>
      <c r="H65" s="153"/>
      <c r="I65" s="139"/>
      <c r="J65" s="138"/>
      <c r="K65" s="170"/>
      <c r="L65" s="153"/>
      <c r="M65" s="153"/>
      <c r="N65" s="153"/>
      <c r="O65" s="153"/>
      <c r="P65" s="153"/>
      <c r="Q65" s="139"/>
      <c r="R65" s="153"/>
      <c r="S65" s="139"/>
      <c r="T65" s="171"/>
      <c r="U65" s="138"/>
      <c r="V65" s="138"/>
      <c r="W65" s="138"/>
      <c r="X65" s="138"/>
      <c r="Y65" s="138"/>
      <c r="Z65" s="170"/>
      <c r="AA65" s="153"/>
      <c r="AB65" s="170"/>
      <c r="AC65" s="153"/>
      <c r="AD65" s="170"/>
      <c r="AE65" s="153"/>
      <c r="AF65" s="153"/>
      <c r="AG65" s="138"/>
      <c r="AH65" s="138"/>
      <c r="AI65" s="153"/>
      <c r="AJ65" s="153"/>
      <c r="AK65" s="153"/>
      <c r="AL65" s="153"/>
      <c r="AM65" s="153"/>
      <c r="AN65" s="153"/>
      <c r="AO65" s="153"/>
    </row>
    <row r="66" spans="1:34" s="153" customFormat="1" ht="12.75">
      <c r="A66" s="166"/>
      <c r="B66" s="143" t="s">
        <v>88</v>
      </c>
      <c r="C66" s="143"/>
      <c r="D66" s="144"/>
      <c r="E66" s="152"/>
      <c r="F66" s="139">
        <f>COUNTIF(F11:F60,"&gt;=40")</f>
        <v>0</v>
      </c>
      <c r="G66" s="138"/>
      <c r="I66" s="139">
        <f>COUNTIF(I11:I60,"&gt;=40")</f>
        <v>0</v>
      </c>
      <c r="J66" s="138"/>
      <c r="K66" s="170">
        <f>COUNTIF(K11:K60,"&gt;=40")</f>
        <v>0</v>
      </c>
      <c r="M66" s="139">
        <f>COUNTIF(M11:M60,"&gt;=40")</f>
        <v>0</v>
      </c>
      <c r="N66" s="138"/>
      <c r="Q66" s="139">
        <f>COUNTIF(Q11:Q60,"&gt;=40")</f>
        <v>0</v>
      </c>
      <c r="R66" s="138"/>
      <c r="S66" s="139">
        <f>COUNTIF(S11:S60,"&gt;=40")</f>
        <v>0</v>
      </c>
      <c r="U66" s="139">
        <f>COUNTIF(U11:U60,"&gt;=40")</f>
        <v>0</v>
      </c>
      <c r="V66" s="138"/>
      <c r="W66" s="138"/>
      <c r="X66" s="139">
        <f>COUNTIF(X11:X60,"&gt;=40")</f>
        <v>0</v>
      </c>
      <c r="Y66" s="138"/>
      <c r="Z66" s="170">
        <f>COUNTIF(Z11:Z60,"&gt;=40")</f>
        <v>0</v>
      </c>
      <c r="AB66" s="170">
        <f>COUNTIF(AB11:AB60,"&gt;=40")</f>
        <v>0</v>
      </c>
      <c r="AD66" s="170">
        <f>COUNTIF(AD11:AD60,"&gt;=40")</f>
        <v>0</v>
      </c>
      <c r="AG66" s="139">
        <f>COUNTIF(AG11:AG60,"&gt;=40")</f>
        <v>0</v>
      </c>
      <c r="AH66" s="139">
        <f>COUNTIF(AH11:AH60,"&gt;=40")</f>
        <v>0</v>
      </c>
    </row>
    <row r="67" spans="1:34" s="153" customFormat="1" ht="12.75">
      <c r="A67" s="166"/>
      <c r="B67" s="143" t="s">
        <v>89</v>
      </c>
      <c r="C67" s="143"/>
      <c r="D67" s="144"/>
      <c r="E67" s="152"/>
      <c r="F67" s="139">
        <f>COUNTIF(F11:F60,"&gt;=30")</f>
        <v>0</v>
      </c>
      <c r="G67" s="138"/>
      <c r="I67" s="139">
        <f>COUNTIF(I11:I60,"&gt;=30")</f>
        <v>0</v>
      </c>
      <c r="J67" s="138"/>
      <c r="K67" s="170">
        <f>COUNTIF(K11:K60,"&gt;=30")</f>
        <v>0</v>
      </c>
      <c r="M67" s="139">
        <f>COUNTIF(M11:M60,"&gt;=30")</f>
        <v>0</v>
      </c>
      <c r="N67" s="138"/>
      <c r="Q67" s="139">
        <f>COUNTIF(Q11:Q60,"&gt;=30")</f>
        <v>0</v>
      </c>
      <c r="R67" s="138"/>
      <c r="S67" s="139">
        <f>COUNTIF(S11:S60,"&gt;=30")</f>
        <v>0</v>
      </c>
      <c r="U67" s="139">
        <f>COUNTIF(U11:U60,"&gt;=30")</f>
        <v>0</v>
      </c>
      <c r="V67" s="138"/>
      <c r="W67" s="138"/>
      <c r="X67" s="139">
        <f>COUNTIF(X11:X60,"&gt;=30")</f>
        <v>0</v>
      </c>
      <c r="Y67" s="138"/>
      <c r="Z67" s="170">
        <f>COUNTIF(Z11:Z60,"&gt;=30")</f>
        <v>0</v>
      </c>
      <c r="AB67" s="170">
        <f>COUNTIF(AB11:AB60,"&gt;=30")</f>
        <v>0</v>
      </c>
      <c r="AD67" s="170">
        <f>COUNTIF(AD11:AD60,"&gt;=30")</f>
        <v>0</v>
      </c>
      <c r="AG67" s="139">
        <f>COUNTIF(AG11:AG60,"&gt;=30")</f>
        <v>0</v>
      </c>
      <c r="AH67" s="139">
        <f>COUNTIF(AH11:AH60,"&gt;=30")</f>
        <v>0</v>
      </c>
    </row>
    <row r="68" spans="1:34" s="153" customFormat="1" ht="12.75">
      <c r="A68" s="166"/>
      <c r="B68" s="143" t="s">
        <v>90</v>
      </c>
      <c r="C68" s="143"/>
      <c r="D68" s="144"/>
      <c r="F68" s="145" t="e">
        <f>MAX(F11:F60)</f>
        <v>#DIV/0!</v>
      </c>
      <c r="G68" s="146"/>
      <c r="I68" s="145" t="e">
        <f>MAX(I11:I60)</f>
        <v>#DIV/0!</v>
      </c>
      <c r="J68" s="146"/>
      <c r="K68" s="172" t="e">
        <f>MAX(K11:K60)</f>
        <v>#DIV/0!</v>
      </c>
      <c r="M68" s="145" t="e">
        <f>MAX(M11:M60)</f>
        <v>#DIV/0!</v>
      </c>
      <c r="N68" s="146"/>
      <c r="Q68" s="145">
        <f>MAX(Q11:Q60)</f>
        <v>0</v>
      </c>
      <c r="R68" s="146"/>
      <c r="S68" s="145" t="e">
        <f>MAX(S11:S60)</f>
        <v>#DIV/0!</v>
      </c>
      <c r="U68" s="145" t="e">
        <f>MAX(U11:U60)</f>
        <v>#DIV/0!</v>
      </c>
      <c r="V68" s="146"/>
      <c r="W68" s="146"/>
      <c r="X68" s="145" t="e">
        <f>MAX(X11:X60)</f>
        <v>#DIV/0!</v>
      </c>
      <c r="Y68" s="146"/>
      <c r="Z68" s="172" t="e">
        <f>MAX(Z11:Z60)</f>
        <v>#DIV/0!</v>
      </c>
      <c r="AA68" s="171"/>
      <c r="AB68" s="172">
        <f>MAX(AB11:AB60)</f>
        <v>0</v>
      </c>
      <c r="AC68" s="171"/>
      <c r="AD68" s="172" t="e">
        <f>MAX(AD11:AD60)</f>
        <v>#DIV/0!</v>
      </c>
      <c r="AG68" s="145">
        <f>MAX(AG11:AG60)</f>
        <v>0</v>
      </c>
      <c r="AH68" s="145" t="e">
        <f>MAX(AH11:AH60)</f>
        <v>#DIV/0!</v>
      </c>
    </row>
    <row r="69" spans="1:34" s="153" customFormat="1" ht="12.75">
      <c r="A69" s="166"/>
      <c r="B69" s="143" t="s">
        <v>91</v>
      </c>
      <c r="C69" s="143"/>
      <c r="D69" s="144"/>
      <c r="F69" s="145" t="e">
        <f>MIN(F11:F60)</f>
        <v>#DIV/0!</v>
      </c>
      <c r="G69" s="146"/>
      <c r="I69" s="145" t="e">
        <f>MIN(I11:I60)</f>
        <v>#DIV/0!</v>
      </c>
      <c r="J69" s="146"/>
      <c r="K69" s="172" t="e">
        <f>MIN(K11:K60)</f>
        <v>#DIV/0!</v>
      </c>
      <c r="M69" s="145" t="e">
        <f>MIN(M11:M60)</f>
        <v>#DIV/0!</v>
      </c>
      <c r="N69" s="146"/>
      <c r="Q69" s="145">
        <f>MIN(Q11:Q60)</f>
        <v>0</v>
      </c>
      <c r="R69" s="146"/>
      <c r="S69" s="145" t="e">
        <f>MIN(S11:S60)</f>
        <v>#DIV/0!</v>
      </c>
      <c r="U69" s="145" t="e">
        <f>MIN(U11:U60)</f>
        <v>#DIV/0!</v>
      </c>
      <c r="V69" s="146"/>
      <c r="W69" s="146"/>
      <c r="X69" s="145" t="e">
        <f>MIN(X11:X60)</f>
        <v>#DIV/0!</v>
      </c>
      <c r="Y69" s="146"/>
      <c r="Z69" s="172" t="e">
        <f>MIN(Z11:Z60)</f>
        <v>#DIV/0!</v>
      </c>
      <c r="AA69" s="171"/>
      <c r="AB69" s="172">
        <f>MIN(AB11:AB60)</f>
        <v>0</v>
      </c>
      <c r="AC69" s="171"/>
      <c r="AD69" s="172" t="e">
        <f>MIN(AD11:AD60)</f>
        <v>#DIV/0!</v>
      </c>
      <c r="AG69" s="145">
        <f>MIN(AG11:AG60)</f>
        <v>0</v>
      </c>
      <c r="AH69" s="145" t="e">
        <f>MIN(AH11:AH60)</f>
        <v>#DIV/0!</v>
      </c>
    </row>
    <row r="70" spans="1:30" s="153" customFormat="1" ht="12.75">
      <c r="A70" s="166"/>
      <c r="D70" s="167"/>
      <c r="I70" s="170"/>
      <c r="K70" s="170"/>
      <c r="M70" s="138"/>
      <c r="N70" s="138"/>
      <c r="Q70" s="170"/>
      <c r="S70" s="170"/>
      <c r="Z70" s="170"/>
      <c r="AB70" s="170"/>
      <c r="AD70" s="170"/>
    </row>
    <row r="71" spans="1:34" s="153" customFormat="1" ht="15">
      <c r="A71" s="166"/>
      <c r="B71" s="148" t="s">
        <v>92</v>
      </c>
      <c r="C71" s="149" t="s">
        <v>93</v>
      </c>
      <c r="D71" s="150">
        <v>1</v>
      </c>
      <c r="F71" s="139">
        <f>COUNTIF(F$11:F$60,"&lt;30")</f>
        <v>0</v>
      </c>
      <c r="G71" s="138"/>
      <c r="I71" s="139">
        <f>COUNTIF(I$11:I$60,"&lt;30")</f>
        <v>0</v>
      </c>
      <c r="J71" s="138"/>
      <c r="K71" s="170">
        <f>COUNTIF(K$11:K$60,"&lt;30")</f>
        <v>0</v>
      </c>
      <c r="M71" s="139">
        <f>COUNTIF(M$11:M$60,"&lt;30")</f>
        <v>0</v>
      </c>
      <c r="N71" s="138"/>
      <c r="Q71" s="139">
        <f>COUNTIF(Q$11:Q$60,"&lt;30")</f>
        <v>50</v>
      </c>
      <c r="R71" s="138"/>
      <c r="S71" s="139">
        <f>COUNTIF(S$11:S$60,"&lt;30")</f>
        <v>0</v>
      </c>
      <c r="U71" s="139">
        <f>COUNTIF(U$11:U$60,"&lt;30")</f>
        <v>0</v>
      </c>
      <c r="V71" s="138"/>
      <c r="W71" s="138"/>
      <c r="X71" s="139">
        <f>COUNTIF(X$11:X$60,"&lt;30")</f>
        <v>0</v>
      </c>
      <c r="Y71" s="138"/>
      <c r="Z71" s="170">
        <f>COUNTIF(Z$11:Z$60,"&lt;30")</f>
        <v>0</v>
      </c>
      <c r="AB71" s="170">
        <f>COUNTIF(AB$11:AB$60,"&lt;30")</f>
        <v>50</v>
      </c>
      <c r="AD71" s="170">
        <f>COUNTIF(AD$11:AD$60,"&lt;30")</f>
        <v>0</v>
      </c>
      <c r="AG71" s="139">
        <f>COUNTIF(AG$11:AG$60,"&lt;30")</f>
        <v>50</v>
      </c>
      <c r="AH71" s="139">
        <f>COUNTIF(AH$11:AH$60,"&lt;30")</f>
        <v>0</v>
      </c>
    </row>
    <row r="72" spans="1:34" s="153" customFormat="1" ht="15">
      <c r="A72" s="166"/>
      <c r="B72" s="148"/>
      <c r="C72" s="149" t="s">
        <v>94</v>
      </c>
      <c r="D72" s="150">
        <v>2</v>
      </c>
      <c r="F72" s="139">
        <f>_xlfn.COUNTIFS(F$11:F$60,"&gt;=30",F$11:F$60,"&lt;40")</f>
        <v>0</v>
      </c>
      <c r="G72" s="138"/>
      <c r="I72" s="139">
        <f>_xlfn.COUNTIFS(I$11:I$60,"&gt;=30",I$11:I$60,"&lt;40")</f>
        <v>0</v>
      </c>
      <c r="J72" s="138"/>
      <c r="K72" s="170">
        <f>_xlfn.COUNTIFS(K$11:K$60,"&gt;=30",K$11:K$60,"&lt;40")</f>
        <v>0</v>
      </c>
      <c r="M72" s="139">
        <f>_xlfn.COUNTIFS(M$11:M$60,"&gt;=30",M$11:M$60,"&lt;40")</f>
        <v>0</v>
      </c>
      <c r="N72" s="138"/>
      <c r="Q72" s="139">
        <f>_xlfn.COUNTIFS(Q$11:Q$60,"&gt;=30",Q$11:Q$60,"&lt;40")</f>
        <v>0</v>
      </c>
      <c r="R72" s="138"/>
      <c r="S72" s="139">
        <f>_xlfn.COUNTIFS(S$11:S$60,"&gt;=30",S$11:S$60,"&lt;40")</f>
        <v>0</v>
      </c>
      <c r="U72" s="139">
        <f>_xlfn.COUNTIFS(U$11:U$60,"&gt;=30",U$11:U$60,"&lt;40")</f>
        <v>0</v>
      </c>
      <c r="V72" s="138"/>
      <c r="W72" s="138"/>
      <c r="X72" s="139">
        <f>_xlfn.COUNTIFS(X$11:X$60,"&gt;=30",X$11:X$60,"&lt;40")</f>
        <v>0</v>
      </c>
      <c r="Y72" s="138"/>
      <c r="Z72" s="170">
        <f>_xlfn.COUNTIFS(Z$11:Z$60,"&gt;=30",Z$11:Z$60,"&lt;40")</f>
        <v>0</v>
      </c>
      <c r="AB72" s="170">
        <f>_xlfn.COUNTIFS(AB$11:AB$60,"&gt;=30",AB$11:AB$60,"&lt;40")</f>
        <v>0</v>
      </c>
      <c r="AD72" s="170">
        <f>_xlfn.COUNTIFS(AD$11:AD$60,"&gt;=30",AD$11:AD$60,"&lt;40")</f>
        <v>0</v>
      </c>
      <c r="AG72" s="139">
        <f>_xlfn.COUNTIFS(AG$11:AG$60,"&gt;=30",AG$11:AG$60,"&lt;40")</f>
        <v>0</v>
      </c>
      <c r="AH72" s="139">
        <f>_xlfn.COUNTIFS(AH$11:AH$60,"&gt;=30",AH$11:AH$60,"&lt;40")</f>
        <v>0</v>
      </c>
    </row>
    <row r="73" spans="1:34" s="153" customFormat="1" ht="15">
      <c r="A73" s="166"/>
      <c r="B73" s="148"/>
      <c r="C73" s="149" t="s">
        <v>95</v>
      </c>
      <c r="D73" s="150">
        <v>3</v>
      </c>
      <c r="F73" s="139">
        <f>_xlfn.COUNTIFS(F$11:F$60,"&gt;=40",F$11:F$60,"&lt;50")</f>
        <v>0</v>
      </c>
      <c r="G73" s="138"/>
      <c r="I73" s="139">
        <f>_xlfn.COUNTIFS(I$11:I$60,"&gt;=40",I$11:I$60,"&lt;50")</f>
        <v>0</v>
      </c>
      <c r="J73" s="138"/>
      <c r="K73" s="170">
        <f>_xlfn.COUNTIFS(K$11:K$60,"&gt;=40",K$11:K$60,"&lt;50")</f>
        <v>0</v>
      </c>
      <c r="M73" s="139">
        <f>_xlfn.COUNTIFS(M$11:M$60,"&gt;=40",M$11:M$60,"&lt;50")</f>
        <v>0</v>
      </c>
      <c r="N73" s="138"/>
      <c r="Q73" s="139">
        <f>_xlfn.COUNTIFS(Q$11:Q$60,"&gt;=40",Q$11:Q$60,"&lt;50")</f>
        <v>0</v>
      </c>
      <c r="R73" s="138"/>
      <c r="S73" s="139">
        <f>_xlfn.COUNTIFS(S$11:S$60,"&gt;=40",S$11:S$60,"&lt;50")</f>
        <v>0</v>
      </c>
      <c r="U73" s="139">
        <f>_xlfn.COUNTIFS(U$11:U$60,"&gt;=40",U$11:U$60,"&lt;50")</f>
        <v>0</v>
      </c>
      <c r="V73" s="138"/>
      <c r="W73" s="138"/>
      <c r="X73" s="139">
        <f>_xlfn.COUNTIFS(X$11:X$60,"&gt;=40",X$11:X$60,"&lt;50")</f>
        <v>0</v>
      </c>
      <c r="Y73" s="138"/>
      <c r="Z73" s="170">
        <f>_xlfn.COUNTIFS(Z$11:Z$60,"&gt;=40",Z$11:Z$60,"&lt;50")</f>
        <v>0</v>
      </c>
      <c r="AB73" s="170">
        <f>_xlfn.COUNTIFS(AB$11:AB$60,"&gt;=40",AB$11:AB$60,"&lt;50")</f>
        <v>0</v>
      </c>
      <c r="AD73" s="170">
        <f>_xlfn.COUNTIFS(AD$11:AD$60,"&gt;=40",AD$11:AD$60,"&lt;50")</f>
        <v>0</v>
      </c>
      <c r="AG73" s="139">
        <f>_xlfn.COUNTIFS(AG$11:AG$60,"&gt;=40",AG$11:AG$60,"&lt;50")</f>
        <v>0</v>
      </c>
      <c r="AH73" s="139">
        <f>_xlfn.COUNTIFS(AH$11:AH$60,"&gt;=40",AH$11:AH$60,"&lt;50")</f>
        <v>0</v>
      </c>
    </row>
    <row r="74" spans="1:34" s="153" customFormat="1" ht="15">
      <c r="A74" s="166"/>
      <c r="B74" s="148"/>
      <c r="C74" s="149" t="s">
        <v>96</v>
      </c>
      <c r="D74" s="150">
        <v>4</v>
      </c>
      <c r="F74" s="139">
        <f>_xlfn.COUNTIFS(F$11:F$60,"&gt;=50",F$11:F$60,"&lt;60")</f>
        <v>0</v>
      </c>
      <c r="G74" s="138"/>
      <c r="I74" s="139">
        <f>_xlfn.COUNTIFS(I$11:I$60,"&gt;=50",I$11:I$60,"&lt;60")</f>
        <v>0</v>
      </c>
      <c r="J74" s="138"/>
      <c r="K74" s="170">
        <f>_xlfn.COUNTIFS(K$11:K$60,"&gt;=50",K$11:K$60,"&lt;60")</f>
        <v>0</v>
      </c>
      <c r="M74" s="139">
        <f>_xlfn.COUNTIFS(M$11:M$60,"&gt;=50",M$11:M$60,"&lt;60")</f>
        <v>0</v>
      </c>
      <c r="N74" s="138"/>
      <c r="Q74" s="139">
        <f>_xlfn.COUNTIFS(Q$11:Q$60,"&gt;=50",Q$11:Q$60,"&lt;60")</f>
        <v>0</v>
      </c>
      <c r="R74" s="138"/>
      <c r="S74" s="139">
        <f>_xlfn.COUNTIFS(S$11:S$60,"&gt;=50",S$11:S$60,"&lt;60")</f>
        <v>0</v>
      </c>
      <c r="U74" s="139">
        <f>_xlfn.COUNTIFS(U$11:U$60,"&gt;=50",U$11:U$60,"&lt;60")</f>
        <v>0</v>
      </c>
      <c r="V74" s="138"/>
      <c r="W74" s="138"/>
      <c r="X74" s="139">
        <f>_xlfn.COUNTIFS(X$11:X$60,"&gt;=50",X$11:X$60,"&lt;60")</f>
        <v>0</v>
      </c>
      <c r="Y74" s="138"/>
      <c r="Z74" s="170">
        <f>_xlfn.COUNTIFS(Z$11:Z$60,"&gt;=50",Z$11:Z$60,"&lt;60")</f>
        <v>0</v>
      </c>
      <c r="AB74" s="170">
        <f>_xlfn.COUNTIFS(AB$11:AB$60,"&gt;=50",AB$11:AB$60,"&lt;60")</f>
        <v>0</v>
      </c>
      <c r="AD74" s="170">
        <f>_xlfn.COUNTIFS(AD$11:AD$60,"&gt;=50",AD$11:AD$60,"&lt;60")</f>
        <v>0</v>
      </c>
      <c r="AG74" s="139">
        <f>_xlfn.COUNTIFS(AG$11:AG$60,"&gt;=50",AG$11:AG$60,"&lt;60")</f>
        <v>0</v>
      </c>
      <c r="AH74" s="139">
        <f>_xlfn.COUNTIFS(AH$11:AH$60,"&gt;=50",AH$11:AH$60,"&lt;60")</f>
        <v>0</v>
      </c>
    </row>
    <row r="75" spans="1:34" s="153" customFormat="1" ht="15">
      <c r="A75" s="166"/>
      <c r="B75" s="148"/>
      <c r="C75" s="149" t="s">
        <v>97</v>
      </c>
      <c r="D75" s="150">
        <v>5</v>
      </c>
      <c r="F75" s="139">
        <f>_xlfn.COUNTIFS(F$11:F$60,"&gt;=60",F$11:F$60,"&lt;70")</f>
        <v>0</v>
      </c>
      <c r="G75" s="138"/>
      <c r="I75" s="139">
        <f>_xlfn.COUNTIFS(I$11:I$60,"&gt;=60",I$11:I$60,"&lt;70")</f>
        <v>0</v>
      </c>
      <c r="J75" s="138"/>
      <c r="K75" s="170">
        <f>_xlfn.COUNTIFS(K$11:K$60,"&gt;=60",K$11:K$60,"&lt;70")</f>
        <v>0</v>
      </c>
      <c r="M75" s="139">
        <f>_xlfn.COUNTIFS(M$11:M$60,"&gt;=60",M$11:M$60,"&lt;70")</f>
        <v>0</v>
      </c>
      <c r="N75" s="138"/>
      <c r="Q75" s="139">
        <f>_xlfn.COUNTIFS(Q$11:Q$60,"&gt;=60",Q$11:Q$60,"&lt;70")</f>
        <v>0</v>
      </c>
      <c r="R75" s="138"/>
      <c r="S75" s="139">
        <f>_xlfn.COUNTIFS(S$11:S$60,"&gt;=60",S$11:S$60,"&lt;70")</f>
        <v>0</v>
      </c>
      <c r="U75" s="139">
        <f>_xlfn.COUNTIFS(U$11:U$60,"&gt;=60",U$11:U$60,"&lt;70")</f>
        <v>0</v>
      </c>
      <c r="V75" s="138"/>
      <c r="W75" s="138"/>
      <c r="X75" s="139">
        <f>_xlfn.COUNTIFS(X$11:X$60,"&gt;=60",X$11:X$60,"&lt;70")</f>
        <v>0</v>
      </c>
      <c r="Y75" s="138"/>
      <c r="Z75" s="170">
        <f>_xlfn.COUNTIFS(Z$11:Z$60,"&gt;=60",Z$11:Z$60,"&lt;70")</f>
        <v>0</v>
      </c>
      <c r="AB75" s="170">
        <f>_xlfn.COUNTIFS(AB$11:AB$60,"&gt;=60",AB$11:AB$60,"&lt;70")</f>
        <v>0</v>
      </c>
      <c r="AD75" s="170">
        <f>_xlfn.COUNTIFS(AD$11:AD$60,"&gt;=60",AD$11:AD$60,"&lt;70")</f>
        <v>0</v>
      </c>
      <c r="AG75" s="139">
        <f>_xlfn.COUNTIFS(AG$11:AG$60,"&gt;=60",AG$11:AG$60,"&lt;70")</f>
        <v>0</v>
      </c>
      <c r="AH75" s="139">
        <f>_xlfn.COUNTIFS(AH$11:AH$60,"&gt;=60",AH$11:AH$60,"&lt;70")</f>
        <v>0</v>
      </c>
    </row>
    <row r="76" spans="1:34" s="153" customFormat="1" ht="15">
      <c r="A76" s="166"/>
      <c r="B76" s="148"/>
      <c r="C76" s="149" t="s">
        <v>98</v>
      </c>
      <c r="D76" s="150">
        <v>6</v>
      </c>
      <c r="F76" s="139">
        <f>_xlfn.COUNTIFS(F$11:F$60,"&gt;=70",F$11:F$60,"&lt;80")</f>
        <v>0</v>
      </c>
      <c r="G76" s="138"/>
      <c r="I76" s="139">
        <f>_xlfn.COUNTIFS(I$11:I$60,"&gt;=70",I$11:I$60,"&lt;80")</f>
        <v>0</v>
      </c>
      <c r="J76" s="138"/>
      <c r="K76" s="170">
        <f>_xlfn.COUNTIFS(K$11:K$60,"&gt;=70",K$11:K$60,"&lt;80")</f>
        <v>0</v>
      </c>
      <c r="M76" s="139">
        <f>_xlfn.COUNTIFS(M$11:M$60,"&gt;=70",M$11:M$60,"&lt;80")</f>
        <v>0</v>
      </c>
      <c r="N76" s="138"/>
      <c r="Q76" s="139">
        <f>_xlfn.COUNTIFS(Q$11:Q$60,"&gt;=70",Q$11:Q$60,"&lt;80")</f>
        <v>0</v>
      </c>
      <c r="R76" s="138"/>
      <c r="S76" s="139">
        <f>_xlfn.COUNTIFS(S$11:S$60,"&gt;=70",S$11:S$60,"&lt;80")</f>
        <v>0</v>
      </c>
      <c r="U76" s="139">
        <f>_xlfn.COUNTIFS(U$11:U$60,"&gt;=70",U$11:U$60,"&lt;80")</f>
        <v>0</v>
      </c>
      <c r="V76" s="138"/>
      <c r="W76" s="138"/>
      <c r="X76" s="139">
        <f>_xlfn.COUNTIFS(X$11:X$60,"&gt;=70",X$11:X$60,"&lt;80")</f>
        <v>0</v>
      </c>
      <c r="Y76" s="138"/>
      <c r="Z76" s="170">
        <f>_xlfn.COUNTIFS(Z$11:Z$60,"&gt;=70",Z$11:Z$60,"&lt;80")</f>
        <v>0</v>
      </c>
      <c r="AB76" s="170">
        <f>_xlfn.COUNTIFS(AB$11:AB$60,"&gt;=70",AB$11:AB$60,"&lt;80")</f>
        <v>0</v>
      </c>
      <c r="AD76" s="170">
        <f>_xlfn.COUNTIFS(AD$11:AD$60,"&gt;=70",AD$11:AD$60,"&lt;80")</f>
        <v>0</v>
      </c>
      <c r="AG76" s="139">
        <f>_xlfn.COUNTIFS(AG$11:AG$60,"&gt;=70",AG$11:AG$60,"&lt;80")</f>
        <v>0</v>
      </c>
      <c r="AH76" s="139">
        <f>_xlfn.COUNTIFS(AH$11:AH$60,"&gt;=70",AH$11:AH$60,"&lt;80")</f>
        <v>0</v>
      </c>
    </row>
    <row r="77" spans="1:34" s="153" customFormat="1" ht="15">
      <c r="A77" s="166"/>
      <c r="B77" s="148"/>
      <c r="C77" s="149" t="s">
        <v>99</v>
      </c>
      <c r="D77" s="150">
        <v>7</v>
      </c>
      <c r="F77" s="139">
        <f>COUNTIF(F$11:F$60,"&gt;=80")</f>
        <v>0</v>
      </c>
      <c r="G77" s="138"/>
      <c r="I77" s="139">
        <f>COUNTIF(I$11:I$60,"&gt;=80")</f>
        <v>0</v>
      </c>
      <c r="J77" s="138"/>
      <c r="K77" s="170">
        <f>COUNTIF(K$11:K$60,"&gt;=80")</f>
        <v>0</v>
      </c>
      <c r="M77" s="139">
        <f>COUNTIF(M$11:M$60,"&gt;=80")</f>
        <v>0</v>
      </c>
      <c r="N77" s="138"/>
      <c r="Q77" s="139">
        <f>COUNTIF(Q$11:Q$60,"&gt;=80")</f>
        <v>0</v>
      </c>
      <c r="R77" s="138"/>
      <c r="S77" s="139">
        <f>COUNTIF(S$11:S$60,"&gt;=80")</f>
        <v>0</v>
      </c>
      <c r="U77" s="139">
        <f>COUNTIF(U$11:U$60,"&gt;=80")</f>
        <v>0</v>
      </c>
      <c r="V77" s="138"/>
      <c r="W77" s="138"/>
      <c r="X77" s="139">
        <f>COUNTIF(X$11:X$60,"&gt;=80")</f>
        <v>0</v>
      </c>
      <c r="Y77" s="138"/>
      <c r="Z77" s="170">
        <f>COUNTIF(Z$11:Z$60,"&gt;=80")</f>
        <v>0</v>
      </c>
      <c r="AB77" s="170">
        <f>COUNTIF(AB$11:AB$60,"&gt;=80")</f>
        <v>0</v>
      </c>
      <c r="AD77" s="170">
        <f>COUNTIF(AD$11:AD$60,"&gt;=80")</f>
        <v>0</v>
      </c>
      <c r="AG77" s="139">
        <f>COUNTIF(AG$11:AG$60,"&gt;=80")</f>
        <v>0</v>
      </c>
      <c r="AH77" s="139">
        <f>COUNTIF(AH$11:AH$60,"&gt;=80")</f>
        <v>0</v>
      </c>
    </row>
    <row r="78" spans="1:25" s="153" customFormat="1" ht="15">
      <c r="A78" s="166"/>
      <c r="B78" s="314"/>
      <c r="C78" s="315"/>
      <c r="D78" s="316"/>
      <c r="F78" s="138"/>
      <c r="G78" s="138"/>
      <c r="I78" s="138"/>
      <c r="J78" s="138"/>
      <c r="M78" s="138"/>
      <c r="N78" s="138"/>
      <c r="U78" s="138"/>
      <c r="V78" s="138"/>
      <c r="W78" s="138"/>
      <c r="X78" s="138"/>
      <c r="Y78" s="138"/>
    </row>
  </sheetData>
  <sheetProtection selectLockedCells="1" selectUnlockedCells="1"/>
  <mergeCells count="38">
    <mergeCell ref="A1:AH1"/>
    <mergeCell ref="C3:J3"/>
    <mergeCell ref="A5:A10"/>
    <mergeCell ref="B5:B7"/>
    <mergeCell ref="C5:C7"/>
    <mergeCell ref="E5:K5"/>
    <mergeCell ref="L5:S5"/>
    <mergeCell ref="T5:Z5"/>
    <mergeCell ref="AA5:AH5"/>
    <mergeCell ref="E6:G7"/>
    <mergeCell ref="H6:J7"/>
    <mergeCell ref="K6:K9"/>
    <mergeCell ref="L6:N7"/>
    <mergeCell ref="O6:R6"/>
    <mergeCell ref="S6:S9"/>
    <mergeCell ref="T6:V7"/>
    <mergeCell ref="W6:Y7"/>
    <mergeCell ref="Z6:Z9"/>
    <mergeCell ref="AA6:AC7"/>
    <mergeCell ref="AD6:AD9"/>
    <mergeCell ref="AE6:AG6"/>
    <mergeCell ref="AH6:AH9"/>
    <mergeCell ref="Q7:R7"/>
    <mergeCell ref="B8:C8"/>
    <mergeCell ref="E8:G8"/>
    <mergeCell ref="H8:J8"/>
    <mergeCell ref="L8:N8"/>
    <mergeCell ref="Q8:R8"/>
    <mergeCell ref="T8:V8"/>
    <mergeCell ref="AA8:AC8"/>
    <mergeCell ref="B9:C9"/>
    <mergeCell ref="B10:C10"/>
    <mergeCell ref="B62:C64"/>
    <mergeCell ref="B66:C66"/>
    <mergeCell ref="B67:C67"/>
    <mergeCell ref="B68:C68"/>
    <mergeCell ref="B69:C69"/>
    <mergeCell ref="B71:B77"/>
  </mergeCells>
  <conditionalFormatting sqref="F64:G64 W64 I64:K64 Y64:AA64">
    <cfRule type="cellIs" priority="1" dxfId="0" operator="lessThan" stopIfTrue="1">
      <formula>0.3</formula>
    </cfRule>
  </conditionalFormatting>
  <conditionalFormatting sqref="K11:K60 S11:S60 Z11:Z60 AD11:AD60">
    <cfRule type="cellIs" priority="2" dxfId="1" operator="lessThan" stopIfTrue="1">
      <formula>30</formula>
    </cfRule>
  </conditionalFormatting>
  <conditionalFormatting sqref="M64:N64 R64 U64:V64 AC64:AD64">
    <cfRule type="cellIs" priority="3" dxfId="0" operator="lessThan" stopIfTrue="1">
      <formula>0.3</formula>
    </cfRule>
  </conditionalFormatting>
  <conditionalFormatting sqref="X64">
    <cfRule type="cellIs" priority="4" dxfId="1" operator="lessThan" stopIfTrue="1">
      <formula>0.3</formula>
    </cfRule>
  </conditionalFormatting>
  <conditionalFormatting sqref="Q64">
    <cfRule type="cellIs" priority="5" dxfId="1" operator="lessThan" stopIfTrue="1">
      <formula>0.3</formula>
    </cfRule>
  </conditionalFormatting>
  <conditionalFormatting sqref="S64">
    <cfRule type="cellIs" priority="6" dxfId="1" operator="lessThan" stopIfTrue="1">
      <formula>0.3</formula>
    </cfRule>
  </conditionalFormatting>
  <conditionalFormatting sqref="AA60">
    <cfRule type="cellIs" priority="7" dxfId="1" operator="lessThan" stopIfTrue="1">
      <formula>30</formula>
    </cfRule>
  </conditionalFormatting>
  <conditionalFormatting sqref="AG64">
    <cfRule type="cellIs" priority="8" dxfId="1" operator="lessThan" stopIfTrue="1">
      <formula>0.3</formula>
    </cfRule>
  </conditionalFormatting>
  <conditionalFormatting sqref="AH64">
    <cfRule type="cellIs" priority="9" dxfId="0" operator="lessThan" stopIfTrue="1">
      <formula>0.3</formula>
    </cfRule>
  </conditionalFormatting>
  <conditionalFormatting sqref="AB64">
    <cfRule type="cellIs" priority="10" dxfId="0" operator="lessThan" stopIfTrue="1">
      <formula>0.3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E23" sqref="E23"/>
    </sheetView>
  </sheetViews>
  <sheetFormatPr defaultColWidth="8.00390625" defaultRowHeight="12.7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2019-04-09T05:22:18Z</cp:lastPrinted>
  <dcterms:created xsi:type="dcterms:W3CDTF">2006-01-18T09:04:01Z</dcterms:created>
  <dcterms:modified xsi:type="dcterms:W3CDTF">2019-07-11T13:14:36Z</dcterms:modified>
  <cp:category/>
  <cp:version/>
  <cp:contentType/>
  <cp:contentStatus/>
  <cp:revision>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Grantley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