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Maint1" vbProcedure="false">Sheet1!$D$8</definedName>
    <definedName function="false" hidden="false" name="Maint2" vbProcedure="false">Sheet1!$G$8</definedName>
    <definedName function="false" hidden="false" name="Maint3" vbProcedure="false">Sheet1!$J$8</definedName>
    <definedName function="false" hidden="false" name="sellPrice1" vbProcedure="false">Sheet1!$D$10</definedName>
    <definedName function="false" hidden="false" name="sellPrice2" vbProcedure="false">Sheet1!$G$10</definedName>
    <definedName function="false" hidden="false" name="sellPrice3" vbProcedure="false">Sheet1!$J$10</definedName>
    <definedName function="true" hidden="false" name="SETSELLPRICE" vbProcedure="true"/>
    <definedName function="true" hidden="false" name="INCOME" vbProcedure="true"/>
    <definedName function="true" hidden="false" name="OUTGOING" vbProcedure="true"/>
    <definedName function="true" hidden="false" name="YEARRESULT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7" authorId="0">
      <text>
        <r>
          <rPr>
            <sz val="11"/>
            <color rgb="FF000000"/>
            <rFont val="Liberation Sans1"/>
            <family val="0"/>
            <charset val="222"/>
          </rPr>
          <t xml:space="preserve">Ia a maintenance charge included in calculations</t>
        </r>
      </text>
    </comment>
    <comment ref="G7" authorId="0">
      <text>
        <r>
          <rPr>
            <sz val="11"/>
            <color rgb="FF000000"/>
            <rFont val="Liberation Sans1"/>
            <family val="0"/>
            <charset val="222"/>
          </rPr>
          <t xml:space="preserve">Is a Maintenance change included in calculation</t>
        </r>
      </text>
    </comment>
    <comment ref="G10" authorId="0">
      <text>
        <r>
          <rPr>
            <sz val="11"/>
            <color rgb="FF000000"/>
            <rFont val="Liberation Sans1"/>
            <family val="0"/>
            <charset val="222"/>
          </rPr>
          <t xml:space="preserve">Only used if Sold = Y</t>
        </r>
      </text>
    </comment>
    <comment ref="J7" authorId="0">
      <text>
        <r>
          <rPr>
            <sz val="11"/>
            <color rgb="FF000000"/>
            <rFont val="Liberation Sans1"/>
            <family val="0"/>
            <charset val="222"/>
          </rPr>
          <t xml:space="preserve">Is a maintenance charge included in calculations</t>
        </r>
      </text>
    </comment>
    <comment ref="J10" authorId="0">
      <text>
        <r>
          <rPr>
            <sz val="11"/>
            <color rgb="FF000000"/>
            <rFont val="Liberation Sans1"/>
            <family val="0"/>
            <charset val="222"/>
          </rPr>
          <t xml:space="preserve">Only used if Sold = Y</t>
        </r>
      </text>
    </comment>
    <comment ref="L1" authorId="0">
      <text>
        <r>
          <rPr>
            <sz val="11"/>
            <color rgb="FF000000"/>
            <rFont val="Liberation Sans1"/>
            <family val="0"/>
            <charset val="222"/>
          </rPr>
          <t xml:space="preserve">Common values used in calculations for all options</t>
        </r>
      </text>
    </comment>
    <comment ref="M2" authorId="0">
      <text>
        <r>
          <rPr>
            <sz val="11"/>
            <color rgb="FF000000"/>
            <rFont val="Liberation Sans1"/>
            <family val="0"/>
            <charset val="222"/>
          </rPr>
          <t xml:space="preserve">Kw Hour price
</t>
        </r>
      </text>
    </comment>
    <comment ref="M5" authorId="0">
      <text>
        <r>
          <rPr>
            <sz val="11"/>
            <color rgb="FF000000"/>
            <rFont val="Liberation Sans1"/>
            <family val="0"/>
            <charset val="222"/>
          </rPr>
          <t xml:space="preserve">Annual tax rate on company profit</t>
        </r>
      </text>
    </comment>
    <comment ref="M6" authorId="0">
      <text>
        <r>
          <rPr>
            <sz val="11"/>
            <color rgb="FF000000"/>
            <rFont val="Liberation Sans1"/>
            <family val="0"/>
            <charset val="222"/>
          </rPr>
          <t xml:space="preserve">Years before tax will be charged</t>
        </r>
      </text>
    </comment>
    <comment ref="M7" authorId="0">
      <text>
        <r>
          <rPr>
            <sz val="11"/>
            <color rgb="FF000000"/>
            <rFont val="Liberation Sans1"/>
            <family val="0"/>
            <charset val="222"/>
          </rPr>
          <t xml:space="preserve">Price of Gw  derived from Kw/hour price</t>
        </r>
      </text>
    </comment>
    <comment ref="Q2" authorId="0">
      <text>
        <r>
          <rPr>
            <sz val="11"/>
            <color rgb="FF000000"/>
            <rFont val="Liberation Sans1"/>
            <family val="0"/>
            <charset val="222"/>
          </rPr>
          <t xml:space="preserve">Does NOT update anything in the sheet , just a handy MW/hour to Gw/year calculator</t>
        </r>
      </text>
    </comment>
  </commentList>
</comments>
</file>

<file path=xl/sharedStrings.xml><?xml version="1.0" encoding="utf-8"?>
<sst xmlns="http://schemas.openxmlformats.org/spreadsheetml/2006/main" count="71" uniqueCount="34">
  <si>
    <t xml:space="preserve"> </t>
  </si>
  <si>
    <t xml:space="preserve">Dam</t>
  </si>
  <si>
    <t xml:space="preserve">Option 1.</t>
  </si>
  <si>
    <t xml:space="preserve">Option 2.</t>
  </si>
  <si>
    <t xml:space="preserve">Common</t>
  </si>
  <si>
    <t xml:space="preserve">Number Made</t>
  </si>
  <si>
    <t xml:space="preserve">Kw/hour price</t>
  </si>
  <si>
    <t xml:space="preserve">MW/hour</t>
  </si>
  <si>
    <t xml:space="preserve">Cost Each</t>
  </si>
  <si>
    <t xml:space="preserve">inflation rate</t>
  </si>
  <si>
    <t xml:space="preserve">Gw/Year</t>
  </si>
  <si>
    <t xml:space="preserve">Made per year</t>
  </si>
  <si>
    <t xml:space="preserve">Made Per Year</t>
  </si>
  <si>
    <t xml:space="preserve">interest rate</t>
  </si>
  <si>
    <t xml:space="preserve">Gw/year each</t>
  </si>
  <si>
    <t xml:space="preserve">GW/Year each</t>
  </si>
  <si>
    <t xml:space="preserve">Tax Rate %</t>
  </si>
  <si>
    <t xml:space="preserve">Construction years</t>
  </si>
  <si>
    <t xml:space="preserve">Construction  years</t>
  </si>
  <si>
    <t xml:space="preserve">Tax free years </t>
  </si>
  <si>
    <t xml:space="preserve">Include Maint.</t>
  </si>
  <si>
    <t xml:space="preserve">Y</t>
  </si>
  <si>
    <t xml:space="preserve">Gw price</t>
  </si>
  <si>
    <t xml:space="preserve">Maint. % of cost</t>
  </si>
  <si>
    <t xml:space="preserve">Sold</t>
  </si>
  <si>
    <t xml:space="preserve">N</t>
  </si>
  <si>
    <t xml:space="preserve">Sell Price</t>
  </si>
  <si>
    <t xml:space="preserve">yearly</t>
  </si>
  <si>
    <t xml:space="preserve">accumulative</t>
  </si>
  <si>
    <t xml:space="preserve">year</t>
  </si>
  <si>
    <t xml:space="preserve">In</t>
  </si>
  <si>
    <t xml:space="preserve">Out</t>
  </si>
  <si>
    <t xml:space="preserve">Combined</t>
  </si>
  <si>
    <t xml:space="preserve">Maximum outlay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</si>
</sst>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#,##0.0000"/>
    <numFmt numFmtId="167" formatCode="#,##0.000"/>
    <numFmt numFmtId="168" formatCode="0.00"/>
    <numFmt numFmtId="169" formatCode="#,##0.00"/>
    <numFmt numFmtId="170" formatCode="#,##0.0"/>
    <numFmt numFmtId="171" formatCode="0"/>
    <numFmt numFmtId="172" formatCode="#,##0"/>
  </numFmts>
  <fonts count="25">
    <font>
      <sz val="11"/>
      <color rgb="FF000000"/>
      <name val="Liberation Sans1"/>
      <family val="0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b val="true"/>
      <sz val="10"/>
      <color rgb="FF000000"/>
      <name val="Liberation Sans1"/>
      <family val="0"/>
      <charset val="222"/>
    </font>
    <font>
      <sz val="10"/>
      <color rgb="FFFFFFFF"/>
      <name val="Liberation Sans1"/>
      <family val="0"/>
      <charset val="222"/>
    </font>
    <font>
      <sz val="10"/>
      <color rgb="FFCC0000"/>
      <name val="Liberation Sans1"/>
      <family val="0"/>
      <charset val="222"/>
    </font>
    <font>
      <b val="true"/>
      <sz val="10"/>
      <color rgb="FFFFFFFF"/>
      <name val="Liberation Sans1"/>
      <family val="0"/>
      <charset val="222"/>
    </font>
    <font>
      <i val="true"/>
      <sz val="10"/>
      <color rgb="FF808080"/>
      <name val="Liberation Sans1"/>
      <family val="0"/>
      <charset val="222"/>
    </font>
    <font>
      <sz val="10"/>
      <color rgb="FF006600"/>
      <name val="Liberation Sans1"/>
      <family val="0"/>
      <charset val="222"/>
    </font>
    <font>
      <b val="true"/>
      <sz val="24"/>
      <color rgb="FF000000"/>
      <name val="Liberation Sans1"/>
      <family val="0"/>
      <charset val="222"/>
    </font>
    <font>
      <sz val="18"/>
      <color rgb="FF000000"/>
      <name val="Liberation Sans1"/>
      <family val="0"/>
      <charset val="222"/>
    </font>
    <font>
      <sz val="12"/>
      <color rgb="FF000000"/>
      <name val="Liberation Sans1"/>
      <family val="0"/>
      <charset val="222"/>
    </font>
    <font>
      <sz val="10"/>
      <color rgb="FF996600"/>
      <name val="Liberation Sans1"/>
      <family val="0"/>
      <charset val="222"/>
    </font>
    <font>
      <sz val="10"/>
      <color rgb="FF333333"/>
      <name val="Liberation Sans1"/>
      <family val="0"/>
      <charset val="222"/>
    </font>
    <font>
      <sz val="11"/>
      <color rgb="FFCC0000"/>
      <name val="Liberation Sans1"/>
      <family val="0"/>
      <charset val="222"/>
    </font>
    <font>
      <sz val="9"/>
      <color rgb="FF000000"/>
      <name val="Arial"/>
      <family val="2"/>
      <charset val="222"/>
    </font>
    <font>
      <b val="true"/>
      <sz val="9"/>
      <color rgb="FF000000"/>
      <name val="Arial"/>
      <family val="2"/>
      <charset val="222"/>
    </font>
    <font>
      <b val="true"/>
      <sz val="9"/>
      <name val="Arial"/>
      <family val="2"/>
      <charset val="222"/>
    </font>
    <font>
      <b val="true"/>
      <sz val="11"/>
      <color rgb="FF000000"/>
      <name val="Liberation Sans1"/>
      <family val="0"/>
      <charset val="222"/>
    </font>
    <font>
      <sz val="9"/>
      <color rgb="FFFFFFFF"/>
      <name val="Arial"/>
      <family val="2"/>
      <charset val="222"/>
    </font>
    <font>
      <sz val="9"/>
      <name val="Arial"/>
      <family val="2"/>
      <charset val="222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DB94D"/>
        <bgColor rgb="FFFFD320"/>
      </patternFill>
    </fill>
    <fill>
      <patternFill patternType="solid">
        <fgColor rgb="FFFFBF00"/>
        <bgColor rgb="FFFFD320"/>
      </patternFill>
    </fill>
    <fill>
      <patternFill patternType="solid">
        <fgColor rgb="FFAFD095"/>
        <bgColor rgb="FFB3B3B3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7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6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7" fillId="11" borderId="0" xfId="0" applyFont="true" applyBorder="false" applyAlignment="true" applyProtection="true">
      <alignment horizontal="right" vertical="bottom" textRotation="0" wrapText="false" indent="0" shrinkToFit="false"/>
      <protection locked="false" hidden="true"/>
    </xf>
    <xf numFmtId="169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7" fillId="11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11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7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7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7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9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7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0" fillId="1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6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Neutral" xfId="31"/>
    <cellStyle name="Note" xfId="32"/>
    <cellStyle name="Status" xfId="33"/>
    <cellStyle name="Text" xfId="34"/>
    <cellStyle name="Warning" xfId="35"/>
    <cellStyle name="cf1" xfId="36"/>
    <cellStyle name="cf2" xfId="37"/>
  </cellStyles>
  <dxfs count="1">
    <dxf>
      <font>
        <name val="Liberation Sans1"/>
        <charset val="222"/>
        <family val="0"/>
        <color rgb="FFCC0000"/>
        <sz val="10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</dxf>
  </dxfs>
  <colors>
    <indexedColors>
      <rgbColor rgb="FF000000"/>
      <rgbColor rgb="FFFFFFFF"/>
      <rgbColor rgb="FFCC0000"/>
      <rgbColor rgb="FF00FF00"/>
      <rgbColor rgb="FF0000FF"/>
      <rgbColor rgb="FFFFD32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AFD095"/>
      <rgbColor rgb="FFFF99CC"/>
      <rgbColor rgb="FFCC99FF"/>
      <rgbColor rgb="FFFFCCCC"/>
      <rgbColor rgb="FF3366FF"/>
      <rgbColor rgb="FF33CCCC"/>
      <rgbColor rgb="FF99CC00"/>
      <rgbColor rgb="FFFFBF00"/>
      <rgbColor rgb="FFFDB94D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Annual Income</a:t>
            </a:r>
          </a:p>
        </c:rich>
      </c:tx>
      <c:layout>
        <c:manualLayout>
          <c:xMode val="edge"/>
          <c:yMode val="edge"/>
          <c:x val="0.455632040050063"/>
          <c:y val="0.0110232713506291"/>
        </c:manualLayout>
      </c:layout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dam</c:f>
              <c:strCache>
                <c:ptCount val="1"/>
                <c:pt idx="0">
                  <c:v>dam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Sheet1!$L$13:$L$42</c:f>
              <c:numCache>
                <c:formatCode>General</c:formatCode>
                <c:ptCount val="30"/>
                <c:pt idx="0">
                  <c:v>-120000000</c:v>
                </c:pt>
                <c:pt idx="1">
                  <c:v>-123627000</c:v>
                </c:pt>
                <c:pt idx="2">
                  <c:v>-127335810</c:v>
                </c:pt>
                <c:pt idx="3">
                  <c:v>-131128068.225</c:v>
                </c:pt>
                <c:pt idx="4">
                  <c:v>-135005443.6395</c:v>
                </c:pt>
                <c:pt idx="5">
                  <c:v>-138969636.501084</c:v>
                </c:pt>
                <c:pt idx="6">
                  <c:v>-143022378.923697</c:v>
                </c:pt>
                <c:pt idx="7">
                  <c:v>-147165435.450776</c:v>
                </c:pt>
                <c:pt idx="8">
                  <c:v>-151400603.638409</c:v>
                </c:pt>
                <c:pt idx="9">
                  <c:v>-155729714.648695</c:v>
                </c:pt>
                <c:pt idx="10">
                  <c:v>269276583.047065</c:v>
                </c:pt>
                <c:pt idx="11">
                  <c:v>431381392.161196</c:v>
                </c:pt>
                <c:pt idx="12">
                  <c:v>437852113.043614</c:v>
                </c:pt>
                <c:pt idx="13">
                  <c:v>444419894.739268</c:v>
                </c:pt>
                <c:pt idx="14">
                  <c:v>451086193.160357</c:v>
                </c:pt>
                <c:pt idx="15">
                  <c:v>457852486.057763</c:v>
                </c:pt>
                <c:pt idx="16">
                  <c:v>464720273.348629</c:v>
                </c:pt>
                <c:pt idx="17">
                  <c:v>471691077.448859</c:v>
                </c:pt>
                <c:pt idx="18">
                  <c:v>478766443.610591</c:v>
                </c:pt>
                <c:pt idx="19">
                  <c:v>485947940.26475</c:v>
                </c:pt>
                <c:pt idx="20">
                  <c:v>493237159.368721</c:v>
                </c:pt>
                <c:pt idx="21">
                  <c:v>500635716.759252</c:v>
                </c:pt>
                <c:pt idx="22">
                  <c:v>508145252.510641</c:v>
                </c:pt>
                <c:pt idx="23">
                  <c:v>515767431.2983</c:v>
                </c:pt>
                <c:pt idx="24">
                  <c:v>523503942.767775</c:v>
                </c:pt>
                <c:pt idx="25">
                  <c:v>531356501.909291</c:v>
                </c:pt>
                <c:pt idx="26">
                  <c:v>539326849.437931</c:v>
                </c:pt>
                <c:pt idx="27">
                  <c:v>547416752.1795</c:v>
                </c:pt>
                <c:pt idx="28">
                  <c:v>555628003.462192</c:v>
                </c:pt>
                <c:pt idx="29">
                  <c:v>563962423.514125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Sheet1!$S$13:$S$42</c:f>
              <c:numCache>
                <c:formatCode>General</c:formatCode>
                <c:ptCount val="30"/>
                <c:pt idx="0">
                  <c:v>17170000</c:v>
                </c:pt>
                <c:pt idx="1">
                  <c:v>68377791.6026151</c:v>
                </c:pt>
                <c:pt idx="2">
                  <c:v>88091585.9651152</c:v>
                </c:pt>
                <c:pt idx="3">
                  <c:v>136462707.285053</c:v>
                </c:pt>
                <c:pt idx="4">
                  <c:v>170844609.640857</c:v>
                </c:pt>
                <c:pt idx="5">
                  <c:v>206230488.992556</c:v>
                </c:pt>
                <c:pt idx="6">
                  <c:v>242642728.721998</c:v>
                </c:pt>
                <c:pt idx="7">
                  <c:v>280104157.817661</c:v>
                </c:pt>
                <c:pt idx="8">
                  <c:v>318638059.206591</c:v>
                </c:pt>
                <c:pt idx="9">
                  <c:v>358268178.236041</c:v>
                </c:pt>
                <c:pt idx="10">
                  <c:v>399018731.307414</c:v>
                </c:pt>
                <c:pt idx="11">
                  <c:v>440914414.665185</c:v>
                </c:pt>
                <c:pt idx="12">
                  <c:v>483351840.347579</c:v>
                </c:pt>
                <c:pt idx="13">
                  <c:v>479977466.30528</c:v>
                </c:pt>
                <c:pt idx="14">
                  <c:v>487177128.299859</c:v>
                </c:pt>
                <c:pt idx="15">
                  <c:v>494484785.224357</c:v>
                </c:pt>
                <c:pt idx="16">
                  <c:v>501902057.002722</c:v>
                </c:pt>
                <c:pt idx="17">
                  <c:v>509430587.857763</c:v>
                </c:pt>
                <c:pt idx="18">
                  <c:v>517072046.675629</c:v>
                </c:pt>
                <c:pt idx="19">
                  <c:v>524828127.375764</c:v>
                </c:pt>
                <c:pt idx="20">
                  <c:v>532700549.2864</c:v>
                </c:pt>
                <c:pt idx="21">
                  <c:v>540691057.525696</c:v>
                </c:pt>
                <c:pt idx="22">
                  <c:v>548801423.388581</c:v>
                </c:pt>
                <c:pt idx="23">
                  <c:v>557033444.73941</c:v>
                </c:pt>
                <c:pt idx="24">
                  <c:v>565388946.410501</c:v>
                </c:pt>
                <c:pt idx="25">
                  <c:v>573869780.606659</c:v>
                </c:pt>
                <c:pt idx="26">
                  <c:v>582477827.315759</c:v>
                </c:pt>
                <c:pt idx="27">
                  <c:v>591214994.725495</c:v>
                </c:pt>
                <c:pt idx="28">
                  <c:v>600083219.646377</c:v>
                </c:pt>
                <c:pt idx="29">
                  <c:v>609084467.941073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option1</c:f>
              <c:strCache>
                <c:ptCount val="1"/>
                <c:pt idx="0">
                  <c:v>option1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Sheet1!$M$13:$M$42</c:f>
              <c:numCache>
                <c:formatCode>General</c:formatCode>
                <c:ptCount val="30"/>
                <c:pt idx="0">
                  <c:v>-50830000</c:v>
                </c:pt>
                <c:pt idx="1">
                  <c:v>-14971250</c:v>
                </c:pt>
                <c:pt idx="2">
                  <c:v>3707244.36250002</c:v>
                </c:pt>
                <c:pt idx="3">
                  <c:v>51027536.1824375</c:v>
                </c:pt>
                <c:pt idx="4">
                  <c:v>84342846.5957415</c:v>
                </c:pt>
                <c:pt idx="5">
                  <c:v>118646135.125804</c:v>
                </c:pt>
                <c:pt idx="6">
                  <c:v>153959545.171284</c:v>
                </c:pt>
                <c:pt idx="7">
                  <c:v>190305662.137725</c:v>
                </c:pt>
                <c:pt idx="8">
                  <c:v>227707521.715495</c:v>
                </c:pt>
                <c:pt idx="9">
                  <c:v>266188618.306618</c:v>
                </c:pt>
                <c:pt idx="10">
                  <c:v>305772913.603089</c:v>
                </c:pt>
                <c:pt idx="11">
                  <c:v>346484845.319334</c:v>
                </c:pt>
                <c:pt idx="12">
                  <c:v>428156845.291233</c:v>
                </c:pt>
                <c:pt idx="13">
                  <c:v>465215329.420226</c:v>
                </c:pt>
                <c:pt idx="14">
                  <c:v>472193559.361529</c:v>
                </c:pt>
                <c:pt idx="15">
                  <c:v>479276462.751952</c:v>
                </c:pt>
                <c:pt idx="16">
                  <c:v>486465609.693231</c:v>
                </c:pt>
                <c:pt idx="17">
                  <c:v>493762593.83863</c:v>
                </c:pt>
                <c:pt idx="18">
                  <c:v>501169032.746209</c:v>
                </c:pt>
                <c:pt idx="19">
                  <c:v>508686568.237402</c:v>
                </c:pt>
                <c:pt idx="20">
                  <c:v>516316866.760963</c:v>
                </c:pt>
                <c:pt idx="21">
                  <c:v>524061619.762377</c:v>
                </c:pt>
                <c:pt idx="22">
                  <c:v>531922544.058813</c:v>
                </c:pt>
                <c:pt idx="23">
                  <c:v>539901382.219695</c:v>
                </c:pt>
                <c:pt idx="24">
                  <c:v>547999902.952991</c:v>
                </c:pt>
                <c:pt idx="25">
                  <c:v>556219901.497285</c:v>
                </c:pt>
                <c:pt idx="26">
                  <c:v>564563200.019745</c:v>
                </c:pt>
                <c:pt idx="27">
                  <c:v>573031648.020041</c:v>
                </c:pt>
                <c:pt idx="28">
                  <c:v>581627122.740341</c:v>
                </c:pt>
                <c:pt idx="29">
                  <c:v>590351529.581446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option2</c:f>
              <c:strCache>
                <c:ptCount val="1"/>
                <c:pt idx="0">
                  <c:v>option2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Sheet1!$N$13:$N$42</c:f>
              <c:numCache>
                <c:formatCode>General</c:formatCode>
                <c:ptCount val="30"/>
                <c:pt idx="0">
                  <c:v>68000000</c:v>
                </c:pt>
                <c:pt idx="1">
                  <c:v>83349041.6026151</c:v>
                </c:pt>
                <c:pt idx="2">
                  <c:v>84384341.6026151</c:v>
                </c:pt>
                <c:pt idx="3">
                  <c:v>85435171.1026152</c:v>
                </c:pt>
                <c:pt idx="4">
                  <c:v>86501763.0451151</c:v>
                </c:pt>
                <c:pt idx="5">
                  <c:v>87584353.8667526</c:v>
                </c:pt>
                <c:pt idx="6">
                  <c:v>88683183.5507147</c:v>
                </c:pt>
                <c:pt idx="7">
                  <c:v>89798495.6799361</c:v>
                </c:pt>
                <c:pt idx="8">
                  <c:v>90930537.491096</c:v>
                </c:pt>
                <c:pt idx="9">
                  <c:v>92079559.9294232</c:v>
                </c:pt>
                <c:pt idx="10">
                  <c:v>93245817.7043253</c:v>
                </c:pt>
                <c:pt idx="11">
                  <c:v>94429569.3458509</c:v>
                </c:pt>
                <c:pt idx="12">
                  <c:v>55194995.0563465</c:v>
                </c:pt>
                <c:pt idx="13">
                  <c:v>14762136.8850542</c:v>
                </c:pt>
                <c:pt idx="14">
                  <c:v>14983568.93833</c:v>
                </c:pt>
                <c:pt idx="15">
                  <c:v>15208322.4724049</c:v>
                </c:pt>
                <c:pt idx="16">
                  <c:v>15436447.309491</c:v>
                </c:pt>
                <c:pt idx="17">
                  <c:v>15667994.0191334</c:v>
                </c:pt>
                <c:pt idx="18">
                  <c:v>15903013.9294203</c:v>
                </c:pt>
                <c:pt idx="19">
                  <c:v>16141559.1383617</c:v>
                </c:pt>
                <c:pt idx="20">
                  <c:v>16383682.5254371</c:v>
                </c:pt>
                <c:pt idx="21">
                  <c:v>16629437.7633186</c:v>
                </c:pt>
                <c:pt idx="22">
                  <c:v>16878879.3297684</c:v>
                </c:pt>
                <c:pt idx="23">
                  <c:v>17132062.5197149</c:v>
                </c:pt>
                <c:pt idx="24">
                  <c:v>17389043.4575107</c:v>
                </c:pt>
                <c:pt idx="25">
                  <c:v>17649879.1093733</c:v>
                </c:pt>
                <c:pt idx="26">
                  <c:v>17914627.2960139</c:v>
                </c:pt>
                <c:pt idx="27">
                  <c:v>18183346.7054541</c:v>
                </c:pt>
                <c:pt idx="28">
                  <c:v>18456096.9060359</c:v>
                </c:pt>
                <c:pt idx="29">
                  <c:v>18732938.3596265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5540984"/>
        <c:axId val="94909326"/>
      </c:lineChart>
      <c:catAx>
        <c:axId val="355409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909326"/>
        <c:crosses val="autoZero"/>
        <c:auto val="1"/>
        <c:lblAlgn val="ctr"/>
        <c:lblOffset val="100"/>
      </c:catAx>
      <c:valAx>
        <c:axId val="9490932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540984"/>
        <c:crosses val="autoZero"/>
        <c:crossBetween val="midCat"/>
      </c:valAx>
      <c:spPr>
        <a:solidFill>
          <a:srgbClr val="e8f2a1"/>
        </a:solidFill>
        <a:ln>
          <a:solidFill>
            <a:srgbClr val="ffffff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Accumulative income over max outlay as %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dam</c:f>
              <c:strCache>
                <c:ptCount val="1"/>
                <c:pt idx="0">
                  <c:v>dam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Sheet1!$P$46:$P$75</c:f>
              <c:numCache>
                <c:formatCode>General</c:formatCode>
                <c:ptCount val="30"/>
                <c:pt idx="0">
                  <c:v>-8.73754114264214</c:v>
                </c:pt>
                <c:pt idx="1">
                  <c:v>-17.7391744663206</c:v>
                </c:pt>
                <c:pt idx="2">
                  <c:v>-27.0108567897095</c:v>
                </c:pt>
                <c:pt idx="3">
                  <c:v>-36.5586642153022</c:v>
                </c:pt>
                <c:pt idx="4">
                  <c:v>-46.388794367642</c:v>
                </c:pt>
                <c:pt idx="5">
                  <c:v>-56.5075686718608</c:v>
                </c:pt>
                <c:pt idx="6">
                  <c:v>-66.9214346732304</c:v>
                </c:pt>
                <c:pt idx="7">
                  <c:v>-77.6369683984471</c:v>
                </c:pt>
                <c:pt idx="8">
                  <c:v>-88.6608767593759</c:v>
                </c:pt>
                <c:pt idx="9">
                  <c:v>-100</c:v>
                </c:pt>
                <c:pt idx="10">
                  <c:v>-80.3932064739682</c:v>
                </c:pt>
                <c:pt idx="11">
                  <c:v>-48.9831009558124</c:v>
                </c:pt>
                <c:pt idx="12">
                  <c:v>-17.1018438548842</c:v>
                </c:pt>
                <c:pt idx="13">
                  <c:v>15.2576321025578</c:v>
                </c:pt>
                <c:pt idx="14">
                  <c:v>48.1025001993615</c:v>
                </c:pt>
                <c:pt idx="15">
                  <c:v>81.4400413176172</c:v>
                </c:pt>
                <c:pt idx="16">
                  <c:v>115.277645552647</c:v>
                </c:pt>
                <c:pt idx="17">
                  <c:v>149.622813851202</c:v>
                </c:pt>
                <c:pt idx="18">
                  <c:v>184.483159674235</c:v>
                </c:pt>
                <c:pt idx="19">
                  <c:v>219.866410684614</c:v>
                </c:pt>
                <c:pt idx="20">
                  <c:v>255.780410460148</c:v>
                </c:pt>
                <c:pt idx="21">
                  <c:v>292.233120232316</c:v>
                </c:pt>
                <c:pt idx="22">
                  <c:v>329.232620651066</c:v>
                </c:pt>
                <c:pt idx="23">
                  <c:v>366.787113576097</c:v>
                </c:pt>
                <c:pt idx="24">
                  <c:v>404.904923895004</c:v>
                </c:pt>
                <c:pt idx="25">
                  <c:v>443.594501368694</c:v>
                </c:pt>
                <c:pt idx="26">
                  <c:v>482.86442250449</c:v>
                </c:pt>
                <c:pt idx="27">
                  <c:v>522.723392457322</c:v>
                </c:pt>
                <c:pt idx="28">
                  <c:v>563.180246959448</c:v>
                </c:pt>
                <c:pt idx="29">
                  <c:v>604.243954279105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Sheet1!$S$46:$S$75</c:f>
              <c:numCache>
                <c:formatCode>General</c:formatCode>
                <c:ptCount val="30"/>
                <c:pt idx="0">
                  <c:v>100</c:v>
                </c:pt>
                <c:pt idx="1">
                  <c:v>398.239904499797</c:v>
                </c:pt>
                <c:pt idx="2">
                  <c:v>513.055247321579</c:v>
                </c:pt>
                <c:pt idx="3">
                  <c:v>794.774066890231</c:v>
                </c:pt>
                <c:pt idx="4">
                  <c:v>995.018110896079</c:v>
                </c:pt>
                <c:pt idx="5">
                  <c:v>1201.10942919369</c:v>
                </c:pt>
                <c:pt idx="6">
                  <c:v>1413.17838510191</c:v>
                </c:pt>
                <c:pt idx="7">
                  <c:v>1631.35793720245</c:v>
                </c:pt>
                <c:pt idx="8">
                  <c:v>1855.78368786599</c:v>
                </c:pt>
                <c:pt idx="9">
                  <c:v>2086.59393265021</c:v>
                </c:pt>
                <c:pt idx="10">
                  <c:v>2323.92971058482</c:v>
                </c:pt>
                <c:pt idx="11">
                  <c:v>2567.93485535926</c:v>
                </c:pt>
                <c:pt idx="12">
                  <c:v>2815.09516801153</c:v>
                </c:pt>
                <c:pt idx="13">
                  <c:v>2795.44243625673</c:v>
                </c:pt>
                <c:pt idx="14">
                  <c:v>2837.37407280058</c:v>
                </c:pt>
                <c:pt idx="15">
                  <c:v>2879.93468389259</c:v>
                </c:pt>
                <c:pt idx="16">
                  <c:v>2923.13370415097</c:v>
                </c:pt>
                <c:pt idx="17">
                  <c:v>2966.98070971324</c:v>
                </c:pt>
                <c:pt idx="18">
                  <c:v>3011.48542035894</c:v>
                </c:pt>
                <c:pt idx="19">
                  <c:v>3056.65770166432</c:v>
                </c:pt>
                <c:pt idx="20">
                  <c:v>3102.50756718928</c:v>
                </c:pt>
                <c:pt idx="21">
                  <c:v>3149.04518069712</c:v>
                </c:pt>
                <c:pt idx="22">
                  <c:v>3196.28085840758</c:v>
                </c:pt>
                <c:pt idx="23">
                  <c:v>3244.22507128369</c:v>
                </c:pt>
                <c:pt idx="24">
                  <c:v>3292.88844735295</c:v>
                </c:pt>
                <c:pt idx="25">
                  <c:v>3342.28177406324</c:v>
                </c:pt>
                <c:pt idx="26">
                  <c:v>3392.41600067419</c:v>
                </c:pt>
                <c:pt idx="27">
                  <c:v>3443.3022406843</c:v>
                </c:pt>
                <c:pt idx="28">
                  <c:v>3494.95177429457</c:v>
                </c:pt>
                <c:pt idx="29">
                  <c:v>3547.37605090899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option1</c:f>
              <c:strCache>
                <c:ptCount val="1"/>
                <c:pt idx="0">
                  <c:v>option1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Sheet1!$Q$46:$Q$75</c:f>
              <c:numCache>
                <c:formatCode>General</c:formatCode>
                <c:ptCount val="30"/>
                <c:pt idx="0">
                  <c:v>-77.2477726486959</c:v>
                </c:pt>
                <c:pt idx="1">
                  <c:v>-100</c:v>
                </c:pt>
                <c:pt idx="2">
                  <c:v>-94.365997055527</c:v>
                </c:pt>
                <c:pt idx="3">
                  <c:v>-16.8180231455519</c:v>
                </c:pt>
                <c:pt idx="4">
                  <c:v>111.360159785231</c:v>
                </c:pt>
                <c:pt idx="5">
                  <c:v>291.670009713315</c:v>
                </c:pt>
                <c:pt idx="6">
                  <c:v>525.646636557461</c:v>
                </c:pt>
                <c:pt idx="7">
                  <c:v>814.859473908917</c:v>
                </c:pt>
                <c:pt idx="8">
                  <c:v>1160.91296334186</c:v>
                </c:pt>
                <c:pt idx="9">
                  <c:v>1565.44725153034</c:v>
                </c:pt>
                <c:pt idx="10">
                  <c:v>2030.13890040188</c:v>
                </c:pt>
                <c:pt idx="11">
                  <c:v>2556.70161056215</c:v>
                </c:pt>
                <c:pt idx="12">
                  <c:v>3207.38354333886</c:v>
                </c:pt>
                <c:pt idx="13">
                  <c:v>3914.38429092378</c:v>
                </c:pt>
                <c:pt idx="14">
                  <c:v>4631.99004972248</c:v>
                </c:pt>
                <c:pt idx="15">
                  <c:v>5360.35989490316</c:v>
                </c:pt>
                <c:pt idx="16">
                  <c:v>6099.65528776155</c:v>
                </c:pt>
                <c:pt idx="17">
                  <c:v>6850.04011151282</c:v>
                </c:pt>
                <c:pt idx="18">
                  <c:v>7611.68070762035</c:v>
                </c:pt>
                <c:pt idx="19">
                  <c:v>8384.7459126695</c:v>
                </c:pt>
                <c:pt idx="20">
                  <c:v>9169.40709579439</c:v>
                </c:pt>
                <c:pt idx="21">
                  <c:v>9965.83819666614</c:v>
                </c:pt>
                <c:pt idx="22">
                  <c:v>10774.215764051</c:v>
                </c:pt>
                <c:pt idx="23">
                  <c:v>11594.7189949466</c:v>
                </c:pt>
                <c:pt idx="24">
                  <c:v>12427.5297743056</c:v>
                </c:pt>
                <c:pt idx="25">
                  <c:v>13272.8327153551</c:v>
                </c:pt>
                <c:pt idx="26">
                  <c:v>14130.8152005202</c:v>
                </c:pt>
                <c:pt idx="27">
                  <c:v>15001.6674229629</c:v>
                </c:pt>
                <c:pt idx="28">
                  <c:v>15885.5824287421</c:v>
                </c:pt>
                <c:pt idx="29">
                  <c:v>16782.7561596081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option2</c:f>
              <c:strCache>
                <c:ptCount val="1"/>
                <c:pt idx="0">
                  <c:v>option2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Sheet1!$R$46:$R$75</c:f>
              <c:numCache>
                <c:formatCode>General</c:formatCode>
                <c:ptCount val="30"/>
                <c:pt idx="0">
                  <c:v>100</c:v>
                </c:pt>
                <c:pt idx="1">
                  <c:v>222.572120003846</c:v>
                </c:pt>
                <c:pt idx="2">
                  <c:v>346.666740007692</c:v>
                </c:pt>
                <c:pt idx="3">
                  <c:v>472.306697511537</c:v>
                </c:pt>
                <c:pt idx="4">
                  <c:v>599.515172577883</c:v>
                </c:pt>
                <c:pt idx="5">
                  <c:v>728.315692970166</c:v>
                </c:pt>
                <c:pt idx="6">
                  <c:v>858.732139368276</c:v>
                </c:pt>
                <c:pt idx="7">
                  <c:v>990.7887506623</c:v>
                </c:pt>
                <c:pt idx="8">
                  <c:v>1124.51012932568</c:v>
                </c:pt>
                <c:pt idx="9">
                  <c:v>1259.92124686895</c:v>
                </c:pt>
                <c:pt idx="10">
                  <c:v>1397.04744937531</c:v>
                </c:pt>
                <c:pt idx="11">
                  <c:v>1535.91446311921</c:v>
                </c:pt>
                <c:pt idx="12">
                  <c:v>1617.08357349618</c:v>
                </c:pt>
                <c:pt idx="13">
                  <c:v>1638.79259832715</c:v>
                </c:pt>
                <c:pt idx="14">
                  <c:v>1660.82725853057</c:v>
                </c:pt>
                <c:pt idx="15">
                  <c:v>1683.19243863705</c:v>
                </c:pt>
                <c:pt idx="16">
                  <c:v>1705.89309644513</c:v>
                </c:pt>
                <c:pt idx="17">
                  <c:v>1728.93426412032</c:v>
                </c:pt>
                <c:pt idx="18">
                  <c:v>1752.32104931065</c:v>
                </c:pt>
                <c:pt idx="19">
                  <c:v>1776.05863627882</c:v>
                </c:pt>
                <c:pt idx="20">
                  <c:v>1800.15228705153</c:v>
                </c:pt>
                <c:pt idx="21">
                  <c:v>1824.60734258582</c:v>
                </c:pt>
                <c:pt idx="22">
                  <c:v>1849.42922395313</c:v>
                </c:pt>
                <c:pt idx="23">
                  <c:v>1874.62343354094</c:v>
                </c:pt>
                <c:pt idx="24">
                  <c:v>1900.19555627257</c:v>
                </c:pt>
                <c:pt idx="25">
                  <c:v>1926.15126084518</c:v>
                </c:pt>
                <c:pt idx="26">
                  <c:v>1952.49630098638</c:v>
                </c:pt>
                <c:pt idx="27">
                  <c:v>1979.23651672969</c:v>
                </c:pt>
                <c:pt idx="28">
                  <c:v>2006.37783570916</c:v>
                </c:pt>
                <c:pt idx="29">
                  <c:v>2033.92627447331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5889032"/>
        <c:axId val="10973978"/>
      </c:lineChart>
      <c:catAx>
        <c:axId val="9588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973978"/>
        <c:crosses val="autoZero"/>
        <c:auto val="1"/>
        <c:lblAlgn val="ctr"/>
        <c:lblOffset val="100"/>
      </c:catAx>
      <c:valAx>
        <c:axId val="109739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889032"/>
        <c:crosses val="autoZero"/>
        <c:crossBetween val="midCat"/>
      </c:valAx>
      <c:spPr>
        <a:solidFill>
          <a:srgbClr val="e8f2a1"/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Accumulative Income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dam</c:f>
              <c:strCache>
                <c:ptCount val="1"/>
                <c:pt idx="0">
                  <c:v>dam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Sheet1!$P$13:$P$42</c:f>
              <c:numCache>
                <c:formatCode>General</c:formatCode>
                <c:ptCount val="30"/>
                <c:pt idx="0">
                  <c:v>-120000000</c:v>
                </c:pt>
                <c:pt idx="1">
                  <c:v>-243627000</c:v>
                </c:pt>
                <c:pt idx="2">
                  <c:v>-370962810</c:v>
                </c:pt>
                <c:pt idx="3">
                  <c:v>-502090878.225</c:v>
                </c:pt>
                <c:pt idx="4">
                  <c:v>-637096321.8645</c:v>
                </c:pt>
                <c:pt idx="5">
                  <c:v>-776065958.365584</c:v>
                </c:pt>
                <c:pt idx="6">
                  <c:v>-919088337.289282</c:v>
                </c:pt>
                <c:pt idx="7">
                  <c:v>-1066253772.74006</c:v>
                </c:pt>
                <c:pt idx="8">
                  <c:v>-1217654376.37847</c:v>
                </c:pt>
                <c:pt idx="9">
                  <c:v>-1373384091.02716</c:v>
                </c:pt>
                <c:pt idx="10">
                  <c:v>-1104107507.9801</c:v>
                </c:pt>
                <c:pt idx="11">
                  <c:v>-672726115.8189</c:v>
                </c:pt>
                <c:pt idx="12">
                  <c:v>-234874002.775286</c:v>
                </c:pt>
                <c:pt idx="13">
                  <c:v>209545891.963982</c:v>
                </c:pt>
                <c:pt idx="14">
                  <c:v>660632085.124339</c:v>
                </c:pt>
                <c:pt idx="15">
                  <c:v>1118484571.1821</c:v>
                </c:pt>
                <c:pt idx="16">
                  <c:v>1583204844.53073</c:v>
                </c:pt>
                <c:pt idx="17">
                  <c:v>2054895921.97959</c:v>
                </c:pt>
                <c:pt idx="18">
                  <c:v>2533662365.59018</c:v>
                </c:pt>
                <c:pt idx="19">
                  <c:v>3019610305.85493</c:v>
                </c:pt>
                <c:pt idx="20">
                  <c:v>3512847465.22365</c:v>
                </c:pt>
                <c:pt idx="21">
                  <c:v>4013483181.9829</c:v>
                </c:pt>
                <c:pt idx="22">
                  <c:v>4521628434.49355</c:v>
                </c:pt>
                <c:pt idx="23">
                  <c:v>5037395865.79185</c:v>
                </c:pt>
                <c:pt idx="24">
                  <c:v>5560899808.55962</c:v>
                </c:pt>
                <c:pt idx="25">
                  <c:v>6092256310.46891</c:v>
                </c:pt>
                <c:pt idx="26">
                  <c:v>6631583159.90684</c:v>
                </c:pt>
                <c:pt idx="27">
                  <c:v>7178999912.08634</c:v>
                </c:pt>
                <c:pt idx="28">
                  <c:v>7734627915.54853</c:v>
                </c:pt>
                <c:pt idx="29">
                  <c:v>8298590339.06266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Sheet1!$S$13:$S$42</c:f>
              <c:numCache>
                <c:formatCode>General</c:formatCode>
                <c:ptCount val="30"/>
                <c:pt idx="0">
                  <c:v>17170000</c:v>
                </c:pt>
                <c:pt idx="1">
                  <c:v>68377791.6026151</c:v>
                </c:pt>
                <c:pt idx="2">
                  <c:v>88091585.9651152</c:v>
                </c:pt>
                <c:pt idx="3">
                  <c:v>136462707.285053</c:v>
                </c:pt>
                <c:pt idx="4">
                  <c:v>170844609.640857</c:v>
                </c:pt>
                <c:pt idx="5">
                  <c:v>206230488.992556</c:v>
                </c:pt>
                <c:pt idx="6">
                  <c:v>242642728.721998</c:v>
                </c:pt>
                <c:pt idx="7">
                  <c:v>280104157.817661</c:v>
                </c:pt>
                <c:pt idx="8">
                  <c:v>318638059.206591</c:v>
                </c:pt>
                <c:pt idx="9">
                  <c:v>358268178.236041</c:v>
                </c:pt>
                <c:pt idx="10">
                  <c:v>399018731.307414</c:v>
                </c:pt>
                <c:pt idx="11">
                  <c:v>440914414.665185</c:v>
                </c:pt>
                <c:pt idx="12">
                  <c:v>483351840.347579</c:v>
                </c:pt>
                <c:pt idx="13">
                  <c:v>479977466.30528</c:v>
                </c:pt>
                <c:pt idx="14">
                  <c:v>487177128.299859</c:v>
                </c:pt>
                <c:pt idx="15">
                  <c:v>494484785.224357</c:v>
                </c:pt>
                <c:pt idx="16">
                  <c:v>501902057.002722</c:v>
                </c:pt>
                <c:pt idx="17">
                  <c:v>509430587.857763</c:v>
                </c:pt>
                <c:pt idx="18">
                  <c:v>517072046.675629</c:v>
                </c:pt>
                <c:pt idx="19">
                  <c:v>524828127.375764</c:v>
                </c:pt>
                <c:pt idx="20">
                  <c:v>532700549.2864</c:v>
                </c:pt>
                <c:pt idx="21">
                  <c:v>540691057.525696</c:v>
                </c:pt>
                <c:pt idx="22">
                  <c:v>548801423.388581</c:v>
                </c:pt>
                <c:pt idx="23">
                  <c:v>557033444.73941</c:v>
                </c:pt>
                <c:pt idx="24">
                  <c:v>565388946.410501</c:v>
                </c:pt>
                <c:pt idx="25">
                  <c:v>573869780.606659</c:v>
                </c:pt>
                <c:pt idx="26">
                  <c:v>582477827.315759</c:v>
                </c:pt>
                <c:pt idx="27">
                  <c:v>591214994.725495</c:v>
                </c:pt>
                <c:pt idx="28">
                  <c:v>600083219.646377</c:v>
                </c:pt>
                <c:pt idx="29">
                  <c:v>609084467.941073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option1</c:f>
              <c:strCache>
                <c:ptCount val="1"/>
                <c:pt idx="0">
                  <c:v>option1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Sheet1!$Q$13:$Q$42</c:f>
              <c:numCache>
                <c:formatCode>General</c:formatCode>
                <c:ptCount val="30"/>
                <c:pt idx="0">
                  <c:v>-50830000</c:v>
                </c:pt>
                <c:pt idx="1">
                  <c:v>-65801250</c:v>
                </c:pt>
                <c:pt idx="2">
                  <c:v>-62094005.6375</c:v>
                </c:pt>
                <c:pt idx="3">
                  <c:v>-11066469.4550625</c:v>
                </c:pt>
                <c:pt idx="4">
                  <c:v>73276377.1406791</c:v>
                </c:pt>
                <c:pt idx="5">
                  <c:v>191922512.266483</c:v>
                </c:pt>
                <c:pt idx="6">
                  <c:v>345882057.437766</c:v>
                </c:pt>
                <c:pt idx="7">
                  <c:v>536187719.575491</c:v>
                </c:pt>
                <c:pt idx="8">
                  <c:v>763895241.290986</c:v>
                </c:pt>
                <c:pt idx="9">
                  <c:v>1030083859.5976</c:v>
                </c:pt>
                <c:pt idx="10">
                  <c:v>1335856773.20069</c:v>
                </c:pt>
                <c:pt idx="11">
                  <c:v>1682341618.52003</c:v>
                </c:pt>
                <c:pt idx="12">
                  <c:v>2110498463.81126</c:v>
                </c:pt>
                <c:pt idx="13">
                  <c:v>2575713793.23149</c:v>
                </c:pt>
                <c:pt idx="14">
                  <c:v>3047907352.59301</c:v>
                </c:pt>
                <c:pt idx="15">
                  <c:v>3527183815.34497</c:v>
                </c:pt>
                <c:pt idx="16">
                  <c:v>4013649425.0382</c:v>
                </c:pt>
                <c:pt idx="17">
                  <c:v>4507412018.87683</c:v>
                </c:pt>
                <c:pt idx="18">
                  <c:v>5008581051.62304</c:v>
                </c:pt>
                <c:pt idx="19">
                  <c:v>5517267619.86044</c:v>
                </c:pt>
                <c:pt idx="20">
                  <c:v>6033584486.6214</c:v>
                </c:pt>
                <c:pt idx="21">
                  <c:v>6557646106.38378</c:v>
                </c:pt>
                <c:pt idx="22">
                  <c:v>7089568650.44259</c:v>
                </c:pt>
                <c:pt idx="23">
                  <c:v>7629470032.66229</c:v>
                </c:pt>
                <c:pt idx="24">
                  <c:v>8177469935.61528</c:v>
                </c:pt>
                <c:pt idx="25">
                  <c:v>8733689837.11256</c:v>
                </c:pt>
                <c:pt idx="26">
                  <c:v>9298253037.13231</c:v>
                </c:pt>
                <c:pt idx="27">
                  <c:v>9871284685.15235</c:v>
                </c:pt>
                <c:pt idx="28">
                  <c:v>10452911807.8927</c:v>
                </c:pt>
                <c:pt idx="29">
                  <c:v>11043263337.4741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option2</c:f>
              <c:strCache>
                <c:ptCount val="1"/>
                <c:pt idx="0">
                  <c:v>option2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Sheet1!$R$13:$R$42</c:f>
              <c:numCache>
                <c:formatCode>General</c:formatCode>
                <c:ptCount val="30"/>
                <c:pt idx="0">
                  <c:v>68000000</c:v>
                </c:pt>
                <c:pt idx="1">
                  <c:v>151349041.602615</c:v>
                </c:pt>
                <c:pt idx="2">
                  <c:v>235733383.20523</c:v>
                </c:pt>
                <c:pt idx="3">
                  <c:v>321168554.307845</c:v>
                </c:pt>
                <c:pt idx="4">
                  <c:v>407670317.352961</c:v>
                </c:pt>
                <c:pt idx="5">
                  <c:v>495254671.219713</c:v>
                </c:pt>
                <c:pt idx="6">
                  <c:v>583937854.770428</c:v>
                </c:pt>
                <c:pt idx="7">
                  <c:v>673736350.450364</c:v>
                </c:pt>
                <c:pt idx="8">
                  <c:v>764666887.94146</c:v>
                </c:pt>
                <c:pt idx="9">
                  <c:v>856746447.870883</c:v>
                </c:pt>
                <c:pt idx="10">
                  <c:v>949992265.575208</c:v>
                </c:pt>
                <c:pt idx="11">
                  <c:v>1044421834.92106</c:v>
                </c:pt>
                <c:pt idx="12">
                  <c:v>1099616829.97741</c:v>
                </c:pt>
                <c:pt idx="13">
                  <c:v>1114378966.86246</c:v>
                </c:pt>
                <c:pt idx="14">
                  <c:v>1129362535.80079</c:v>
                </c:pt>
                <c:pt idx="15">
                  <c:v>1144570858.27319</c:v>
                </c:pt>
                <c:pt idx="16">
                  <c:v>1160007305.58269</c:v>
                </c:pt>
                <c:pt idx="17">
                  <c:v>1175675299.60182</c:v>
                </c:pt>
                <c:pt idx="18">
                  <c:v>1191578313.53124</c:v>
                </c:pt>
                <c:pt idx="19">
                  <c:v>1207719872.6696</c:v>
                </c:pt>
                <c:pt idx="20">
                  <c:v>1224103555.19504</c:v>
                </c:pt>
                <c:pt idx="21">
                  <c:v>1240732992.95836</c:v>
                </c:pt>
                <c:pt idx="22">
                  <c:v>1257611872.28813</c:v>
                </c:pt>
                <c:pt idx="23">
                  <c:v>1274743934.80784</c:v>
                </c:pt>
                <c:pt idx="24">
                  <c:v>1292132978.26535</c:v>
                </c:pt>
                <c:pt idx="25">
                  <c:v>1309782857.37472</c:v>
                </c:pt>
                <c:pt idx="26">
                  <c:v>1327697484.67074</c:v>
                </c:pt>
                <c:pt idx="27">
                  <c:v>1345880831.37619</c:v>
                </c:pt>
                <c:pt idx="28">
                  <c:v>1364336928.28223</c:v>
                </c:pt>
                <c:pt idx="29">
                  <c:v>1383069866.64185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4272901"/>
        <c:axId val="49223442"/>
      </c:lineChart>
      <c:catAx>
        <c:axId val="9427290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223442"/>
        <c:crosses val="autoZero"/>
        <c:auto val="1"/>
        <c:lblAlgn val="ctr"/>
        <c:lblOffset val="100"/>
      </c:catAx>
      <c:valAx>
        <c:axId val="492234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Amount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272901"/>
        <c:crosses val="autoZero"/>
        <c:crossBetween val="midCat"/>
      </c:valAx>
      <c:spPr>
        <a:solidFill>
          <a:srgbClr val="e8f2a1"/>
        </a:solidFill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1086840</xdr:colOff>
      <xdr:row>45</xdr:row>
      <xdr:rowOff>38880</xdr:rowOff>
    </xdr:from>
    <xdr:to>
      <xdr:col>13</xdr:col>
      <xdr:colOff>532800</xdr:colOff>
      <xdr:row>63</xdr:row>
      <xdr:rowOff>117000</xdr:rowOff>
    </xdr:to>
    <xdr:graphicFrame>
      <xdr:nvGraphicFramePr>
        <xdr:cNvPr id="0" name=""/>
        <xdr:cNvGraphicFramePr/>
      </xdr:nvGraphicFramePr>
      <xdr:xfrm>
        <a:off x="5314320" y="7925400"/>
        <a:ext cx="575244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219240</xdr:colOff>
      <xdr:row>63</xdr:row>
      <xdr:rowOff>55080</xdr:rowOff>
    </xdr:from>
    <xdr:to>
      <xdr:col>17</xdr:col>
      <xdr:colOff>385920</xdr:colOff>
      <xdr:row>81</xdr:row>
      <xdr:rowOff>140040</xdr:rowOff>
    </xdr:to>
    <xdr:graphicFrame>
      <xdr:nvGraphicFramePr>
        <xdr:cNvPr id="1" name=""/>
        <xdr:cNvGraphicFramePr/>
      </xdr:nvGraphicFramePr>
      <xdr:xfrm>
        <a:off x="8399880" y="11096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357840</xdr:colOff>
      <xdr:row>63</xdr:row>
      <xdr:rowOff>67680</xdr:rowOff>
    </xdr:from>
    <xdr:to>
      <xdr:col>11</xdr:col>
      <xdr:colOff>132480</xdr:colOff>
      <xdr:row>81</xdr:row>
      <xdr:rowOff>164880</xdr:rowOff>
    </xdr:to>
    <xdr:graphicFrame>
      <xdr:nvGraphicFramePr>
        <xdr:cNvPr id="2" name=""/>
        <xdr:cNvGraphicFramePr/>
      </xdr:nvGraphicFramePr>
      <xdr:xfrm>
        <a:off x="1165320" y="11108880"/>
        <a:ext cx="7147800" cy="325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3.8" zeroHeight="false" outlineLevelRow="0" outlineLevelCol="0"/>
  <cols>
    <col collapsed="false" customWidth="true" hidden="false" outlineLevel="0" max="1" min="1" style="1" width="5.79"/>
    <col collapsed="false" customWidth="true" hidden="false" outlineLevel="0" max="2" min="2" style="2" width="4.65"/>
    <col collapsed="false" customWidth="true" hidden="false" outlineLevel="0" max="4" min="3" style="3" width="13.95"/>
    <col collapsed="false" customWidth="true" hidden="false" outlineLevel="0" max="5" min="5" style="4" width="2.32"/>
    <col collapsed="false" customWidth="true" hidden="false" outlineLevel="0" max="6" min="6" style="5" width="13.95"/>
    <col collapsed="false" customWidth="true" hidden="false" outlineLevel="0" max="7" min="7" style="5" width="18.52"/>
    <col collapsed="false" customWidth="true" hidden="false" outlineLevel="0" max="8" min="8" style="4" width="2.32"/>
    <col collapsed="false" customWidth="true" hidden="false" outlineLevel="0" max="10" min="9" style="3" width="13.95"/>
    <col collapsed="false" customWidth="true" hidden="false" outlineLevel="0" max="11" min="11" style="4" width="2.32"/>
    <col collapsed="false" customWidth="true" hidden="false" outlineLevel="0" max="12" min="12" style="6" width="16.45"/>
    <col collapsed="false" customWidth="true" hidden="false" outlineLevel="0" max="14" min="13" style="6" width="13.95"/>
    <col collapsed="false" customWidth="true" hidden="false" outlineLevel="0" max="15" min="15" style="4" width="2.32"/>
    <col collapsed="false" customWidth="true" hidden="false" outlineLevel="0" max="18" min="16" style="7" width="12.79"/>
    <col collapsed="false" customWidth="true" hidden="false" outlineLevel="0" max="19" min="19" style="3" width="12.79"/>
    <col collapsed="false" customWidth="true" hidden="false" outlineLevel="0" max="20" min="20" style="4" width="2.32"/>
    <col collapsed="false" customWidth="true" hidden="false" outlineLevel="0" max="1017" min="21" style="3" width="10.46"/>
    <col collapsed="false" customWidth="true" hidden="false" outlineLevel="0" max="1018" min="1018" style="0" width="10.46"/>
    <col collapsed="false" customWidth="true" hidden="false" outlineLevel="0" max="1025" min="1019" style="0" width="10.5"/>
  </cols>
  <sheetData>
    <row r="1" s="12" customFormat="true" ht="13.8" hidden="false" customHeight="false" outlineLevel="0" collapsed="false">
      <c r="A1" s="8"/>
      <c r="B1" s="9" t="s">
        <v>0</v>
      </c>
      <c r="C1" s="8" t="s">
        <v>1</v>
      </c>
      <c r="D1" s="8"/>
      <c r="E1" s="10" t="s">
        <v>0</v>
      </c>
      <c r="F1" s="8" t="s">
        <v>2</v>
      </c>
      <c r="G1" s="8"/>
      <c r="H1" s="10"/>
      <c r="I1" s="11" t="s">
        <v>3</v>
      </c>
      <c r="J1" s="11"/>
      <c r="K1" s="10" t="s">
        <v>0</v>
      </c>
      <c r="L1" s="8" t="s">
        <v>4</v>
      </c>
      <c r="M1" s="8"/>
      <c r="N1" s="10"/>
      <c r="T1" s="13"/>
      <c r="AMD1" s="14"/>
      <c r="AME1" s="15"/>
      <c r="AMF1" s="15"/>
      <c r="AMG1" s="15"/>
      <c r="AMH1" s="15"/>
      <c r="AMI1" s="15"/>
      <c r="AMJ1" s="0"/>
    </row>
    <row r="2" s="24" customFormat="true" ht="13.8" hidden="false" customHeight="false" outlineLevel="0" collapsed="false">
      <c r="A2" s="16"/>
      <c r="B2" s="2"/>
      <c r="C2" s="17" t="s">
        <v>5</v>
      </c>
      <c r="D2" s="18" t="n">
        <v>1</v>
      </c>
      <c r="E2" s="19"/>
      <c r="F2" s="17" t="s">
        <v>5</v>
      </c>
      <c r="G2" s="18" t="n">
        <v>25</v>
      </c>
      <c r="H2" s="19"/>
      <c r="I2" s="17" t="s">
        <v>5</v>
      </c>
      <c r="J2" s="18" t="n">
        <v>25</v>
      </c>
      <c r="K2" s="19"/>
      <c r="L2" s="17" t="s">
        <v>6</v>
      </c>
      <c r="M2" s="20" t="n">
        <v>0.07</v>
      </c>
      <c r="N2" s="0"/>
      <c r="O2" s="21"/>
      <c r="P2" s="22" t="s">
        <v>7</v>
      </c>
      <c r="Q2" s="23" t="n">
        <v>30</v>
      </c>
      <c r="R2" s="0"/>
      <c r="T2" s="25"/>
      <c r="AMD2" s="0"/>
      <c r="AME2" s="0"/>
      <c r="AMF2" s="0"/>
      <c r="AMG2" s="0"/>
      <c r="AMH2" s="0"/>
      <c r="AMI2" s="0"/>
      <c r="AMJ2" s="0"/>
    </row>
    <row r="3" s="24" customFormat="true" ht="13.8" hidden="false" customHeight="false" outlineLevel="0" collapsed="false">
      <c r="A3" s="16"/>
      <c r="B3" s="2"/>
      <c r="C3" s="17" t="s">
        <v>8</v>
      </c>
      <c r="D3" s="26" t="n">
        <v>1200000000</v>
      </c>
      <c r="E3" s="27"/>
      <c r="F3" s="17" t="s">
        <v>8</v>
      </c>
      <c r="G3" s="26" t="n">
        <v>30000000</v>
      </c>
      <c r="H3" s="27"/>
      <c r="I3" s="17" t="s">
        <v>8</v>
      </c>
      <c r="J3" s="26" t="n">
        <v>30000000</v>
      </c>
      <c r="K3" s="27"/>
      <c r="L3" s="17" t="s">
        <v>9</v>
      </c>
      <c r="M3" s="28" t="n">
        <v>1.5</v>
      </c>
      <c r="N3" s="0"/>
      <c r="O3" s="21"/>
      <c r="P3" s="22" t="s">
        <v>10</v>
      </c>
      <c r="Q3" s="29" t="n">
        <f aca="false">Q2*8760/1000</f>
        <v>262.8</v>
      </c>
      <c r="R3" s="17"/>
      <c r="T3" s="25"/>
      <c r="AMD3" s="0"/>
      <c r="AME3" s="0"/>
      <c r="AMF3" s="0"/>
      <c r="AMG3" s="0"/>
      <c r="AMH3" s="0"/>
      <c r="AMI3" s="0"/>
      <c r="AMJ3" s="0"/>
    </row>
    <row r="4" s="24" customFormat="true" ht="13.8" hidden="false" customHeight="false" outlineLevel="0" collapsed="false">
      <c r="A4" s="16"/>
      <c r="B4" s="2"/>
      <c r="C4" s="17" t="s">
        <v>11</v>
      </c>
      <c r="D4" s="30" t="n">
        <v>0.1</v>
      </c>
      <c r="E4" s="31"/>
      <c r="F4" s="17" t="s">
        <v>12</v>
      </c>
      <c r="G4" s="30" t="n">
        <v>2</v>
      </c>
      <c r="H4" s="31"/>
      <c r="I4" s="17" t="s">
        <v>11</v>
      </c>
      <c r="J4" s="30" t="n">
        <v>2</v>
      </c>
      <c r="K4" s="31"/>
      <c r="L4" s="17" t="s">
        <v>13</v>
      </c>
      <c r="M4" s="28" t="n">
        <v>4</v>
      </c>
      <c r="N4" s="0"/>
      <c r="O4" s="21"/>
      <c r="P4" s="22"/>
      <c r="Q4" s="22"/>
      <c r="R4" s="22"/>
      <c r="T4" s="25"/>
      <c r="AMD4" s="0"/>
      <c r="AME4" s="0"/>
      <c r="AMF4" s="0"/>
      <c r="AMG4" s="0"/>
      <c r="AMH4" s="0"/>
      <c r="AMI4" s="0"/>
      <c r="AMJ4" s="0"/>
    </row>
    <row r="5" s="24" customFormat="true" ht="13.8" hidden="false" customHeight="false" outlineLevel="0" collapsed="false">
      <c r="A5" s="16"/>
      <c r="B5" s="2"/>
      <c r="C5" s="17" t="s">
        <v>14</v>
      </c>
      <c r="D5" s="26" t="n">
        <v>6412</v>
      </c>
      <c r="E5" s="27"/>
      <c r="F5" s="17" t="s">
        <v>15</v>
      </c>
      <c r="G5" s="26" t="n">
        <v>262</v>
      </c>
      <c r="H5" s="27"/>
      <c r="I5" s="17" t="s">
        <v>14</v>
      </c>
      <c r="J5" s="26" t="n">
        <v>262</v>
      </c>
      <c r="K5" s="27"/>
      <c r="L5" s="17" t="s">
        <v>16</v>
      </c>
      <c r="M5" s="28" t="n">
        <v>15</v>
      </c>
      <c r="N5" s="32"/>
      <c r="O5" s="21"/>
      <c r="P5" s="22"/>
      <c r="Q5" s="22"/>
      <c r="R5" s="22"/>
      <c r="T5" s="25"/>
      <c r="AMD5" s="0"/>
      <c r="AME5" s="0"/>
      <c r="AMF5" s="0"/>
      <c r="AMG5" s="0"/>
      <c r="AMH5" s="0"/>
      <c r="AMI5" s="0"/>
      <c r="AMJ5" s="0"/>
    </row>
    <row r="6" s="22" customFormat="true" ht="13.8" hidden="false" customHeight="false" outlineLevel="0" collapsed="false">
      <c r="A6" s="33"/>
      <c r="B6" s="34"/>
      <c r="C6" s="17" t="s">
        <v>17</v>
      </c>
      <c r="D6" s="35" t="n">
        <f aca="false">D2/D4</f>
        <v>10</v>
      </c>
      <c r="E6" s="36"/>
      <c r="F6" s="17" t="s">
        <v>18</v>
      </c>
      <c r="G6" s="35" t="n">
        <f aca="false">G2/G4</f>
        <v>12.5</v>
      </c>
      <c r="H6" s="36"/>
      <c r="I6" s="17" t="s">
        <v>17</v>
      </c>
      <c r="J6" s="35" t="n">
        <f aca="false">J2/J4</f>
        <v>12.5</v>
      </c>
      <c r="K6" s="36"/>
      <c r="L6" s="37" t="s">
        <v>19</v>
      </c>
      <c r="M6" s="38" t="n">
        <v>0</v>
      </c>
      <c r="N6" s="39"/>
      <c r="O6" s="40"/>
      <c r="T6" s="40"/>
      <c r="AMD6" s="0"/>
      <c r="AME6" s="0"/>
      <c r="AMF6" s="0"/>
      <c r="AMG6" s="0"/>
      <c r="AMH6" s="0"/>
      <c r="AMI6" s="0"/>
      <c r="AMJ6" s="0"/>
    </row>
    <row r="7" s="22" customFormat="true" ht="13.8" hidden="false" customHeight="false" outlineLevel="0" collapsed="false">
      <c r="A7" s="33"/>
      <c r="B7" s="34"/>
      <c r="C7" s="17" t="s">
        <v>20</v>
      </c>
      <c r="D7" s="41" t="s">
        <v>21</v>
      </c>
      <c r="E7" s="42" t="str">
        <f aca="true">SETSELLPRICE(D7:D8,CELL("ADDRESS",D8))</f>
        <v/>
      </c>
      <c r="F7" s="17" t="s">
        <v>20</v>
      </c>
      <c r="G7" s="41" t="s">
        <v>21</v>
      </c>
      <c r="H7" s="42" t="str">
        <f aca="true">SETSELLPRICE(G7:G8,CELL("ADDRESS",G8))</f>
        <v/>
      </c>
      <c r="I7" s="17" t="s">
        <v>20</v>
      </c>
      <c r="J7" s="41" t="s">
        <v>21</v>
      </c>
      <c r="K7" s="42" t="str">
        <f aca="true">SETSELLPRICE(J7:J8,CELL("ADDRESS",J8))</f>
        <v/>
      </c>
      <c r="L7" s="43" t="s">
        <v>22</v>
      </c>
      <c r="M7" s="44" t="n">
        <f aca="false">M2*1000</f>
        <v>70</v>
      </c>
      <c r="N7" s="39"/>
      <c r="O7" s="40"/>
      <c r="T7" s="40"/>
      <c r="AMD7" s="0"/>
      <c r="AME7" s="0"/>
      <c r="AMF7" s="0"/>
      <c r="AMG7" s="0"/>
      <c r="AMH7" s="0"/>
      <c r="AMI7" s="0"/>
      <c r="AMJ7" s="0"/>
    </row>
    <row r="8" s="22" customFormat="true" ht="13.8" hidden="false" customHeight="false" outlineLevel="0" collapsed="false">
      <c r="A8" s="33"/>
      <c r="B8" s="34"/>
      <c r="C8" s="17" t="s">
        <v>23</v>
      </c>
      <c r="D8" s="45" t="n">
        <v>1.5</v>
      </c>
      <c r="E8" s="42"/>
      <c r="F8" s="17" t="s">
        <v>23</v>
      </c>
      <c r="G8" s="45" t="n">
        <v>1</v>
      </c>
      <c r="H8" s="42"/>
      <c r="I8" s="17" t="s">
        <v>23</v>
      </c>
      <c r="J8" s="45" t="n">
        <v>1</v>
      </c>
      <c r="K8" s="42"/>
      <c r="L8" s="39" t="s">
        <v>0</v>
      </c>
      <c r="M8" s="39"/>
      <c r="N8" s="39"/>
      <c r="O8" s="40"/>
      <c r="T8" s="40"/>
      <c r="AMD8" s="0"/>
      <c r="AME8" s="0"/>
      <c r="AMF8" s="0"/>
      <c r="AMG8" s="0"/>
      <c r="AMH8" s="0"/>
      <c r="AMI8" s="0"/>
      <c r="AMJ8" s="0"/>
    </row>
    <row r="9" s="22" customFormat="true" ht="13.8" hidden="false" customHeight="false" outlineLevel="0" collapsed="false">
      <c r="A9" s="33"/>
      <c r="B9" s="34"/>
      <c r="C9" s="46" t="s">
        <v>24</v>
      </c>
      <c r="D9" s="47" t="s">
        <v>25</v>
      </c>
      <c r="E9" s="42" t="s">
        <v>0</v>
      </c>
      <c r="F9" s="17" t="s">
        <v>24</v>
      </c>
      <c r="G9" s="41" t="s">
        <v>25</v>
      </c>
      <c r="H9" s="42" t="str">
        <f aca="true">SETSELLPRICE(G9:G10,CELL("ADDRESS",G10))</f>
        <v/>
      </c>
      <c r="I9" s="17" t="s">
        <v>24</v>
      </c>
      <c r="J9" s="41" t="s">
        <v>21</v>
      </c>
      <c r="K9" s="42" t="str">
        <f aca="true">SETSELLPRICE(J9:J10,CELL("ADDRESS",J10))</f>
        <v/>
      </c>
      <c r="L9" s="39"/>
      <c r="M9" s="39"/>
      <c r="N9" s="39"/>
      <c r="O9" s="40"/>
      <c r="T9" s="40"/>
      <c r="AMD9" s="0"/>
      <c r="AME9" s="0"/>
      <c r="AMF9" s="0"/>
      <c r="AMG9" s="0"/>
      <c r="AMH9" s="0"/>
      <c r="AMI9" s="0"/>
      <c r="AMJ9" s="0"/>
    </row>
    <row r="10" s="22" customFormat="true" ht="13.8" hidden="false" customHeight="false" outlineLevel="0" collapsed="false">
      <c r="A10" s="33"/>
      <c r="B10" s="34"/>
      <c r="C10" s="17" t="s">
        <v>26</v>
      </c>
      <c r="D10" s="48" t="n">
        <v>0</v>
      </c>
      <c r="E10" s="42"/>
      <c r="F10" s="46" t="s">
        <v>26</v>
      </c>
      <c r="G10" s="49" t="n">
        <v>0</v>
      </c>
      <c r="H10" s="42"/>
      <c r="I10" s="46" t="s">
        <v>26</v>
      </c>
      <c r="J10" s="49" t="n">
        <v>70000000</v>
      </c>
      <c r="K10" s="42"/>
      <c r="L10" s="39"/>
      <c r="M10" s="39"/>
      <c r="N10" s="39"/>
      <c r="O10" s="40"/>
      <c r="T10" s="40"/>
      <c r="AMD10" s="0"/>
      <c r="AME10" s="0"/>
      <c r="AMF10" s="0"/>
      <c r="AMG10" s="0"/>
      <c r="AMH10" s="0"/>
      <c r="AMI10" s="0"/>
      <c r="AMJ10" s="0"/>
    </row>
    <row r="11" s="54" customFormat="true" ht="13.8" hidden="false" customHeight="false" outlineLevel="0" collapsed="false">
      <c r="A11" s="50" t="s">
        <v>0</v>
      </c>
      <c r="B11" s="50"/>
      <c r="C11" s="50" t="s">
        <v>1</v>
      </c>
      <c r="D11" s="50"/>
      <c r="E11" s="50"/>
      <c r="F11" s="50" t="s">
        <v>2</v>
      </c>
      <c r="G11" s="50"/>
      <c r="H11" s="51"/>
      <c r="I11" s="52" t="s">
        <v>3</v>
      </c>
      <c r="J11" s="52"/>
      <c r="K11" s="50"/>
      <c r="L11" s="53" t="s">
        <v>27</v>
      </c>
      <c r="M11" s="53"/>
      <c r="N11" s="53"/>
      <c r="O11" s="50"/>
      <c r="P11" s="53" t="s">
        <v>28</v>
      </c>
      <c r="Q11" s="53"/>
      <c r="R11" s="53"/>
      <c r="S11" s="54" t="s">
        <v>0</v>
      </c>
      <c r="AMD11" s="55"/>
      <c r="AME11" s="55"/>
      <c r="AMF11" s="55"/>
      <c r="AMG11" s="55"/>
      <c r="AMH11" s="55"/>
      <c r="AMI11" s="55"/>
      <c r="AMJ11" s="0"/>
    </row>
    <row r="12" s="54" customFormat="true" ht="13.8" hidden="false" customHeight="false" outlineLevel="0" collapsed="false">
      <c r="A12" s="50" t="s">
        <v>29</v>
      </c>
      <c r="B12" s="50" t="s">
        <v>0</v>
      </c>
      <c r="C12" s="50" t="s">
        <v>30</v>
      </c>
      <c r="D12" s="50" t="s">
        <v>31</v>
      </c>
      <c r="E12" s="50" t="s">
        <v>0</v>
      </c>
      <c r="F12" s="50" t="s">
        <v>30</v>
      </c>
      <c r="G12" s="50" t="s">
        <v>31</v>
      </c>
      <c r="H12" s="50"/>
      <c r="I12" s="50" t="s">
        <v>30</v>
      </c>
      <c r="J12" s="50" t="s">
        <v>31</v>
      </c>
      <c r="K12" s="50" t="s">
        <v>0</v>
      </c>
      <c r="L12" s="50" t="str">
        <f aca="false">C11</f>
        <v>Dam</v>
      </c>
      <c r="M12" s="50" t="str">
        <f aca="false">F11</f>
        <v>Option 1.</v>
      </c>
      <c r="N12" s="50" t="str">
        <f aca="false">I11</f>
        <v>Option 2.</v>
      </c>
      <c r="O12" s="50"/>
      <c r="P12" s="50" t="str">
        <f aca="false">C11</f>
        <v>Dam</v>
      </c>
      <c r="Q12" s="50" t="str">
        <f aca="false">F11</f>
        <v>Option 1.</v>
      </c>
      <c r="R12" s="50" t="str">
        <f aca="false">I11</f>
        <v>Option 2.</v>
      </c>
      <c r="S12" s="54" t="s">
        <v>32</v>
      </c>
      <c r="AMD12" s="55"/>
      <c r="AME12" s="55"/>
      <c r="AMF12" s="55"/>
      <c r="AMG12" s="55"/>
      <c r="AMH12" s="55"/>
      <c r="AMI12" s="55"/>
      <c r="AMJ12" s="0"/>
    </row>
    <row r="13" customFormat="false" ht="13.8" hidden="false" customHeight="false" outlineLevel="0" collapsed="false">
      <c r="A13" s="1" t="n">
        <v>1</v>
      </c>
      <c r="B13" s="56"/>
      <c r="C13" s="6" t="n">
        <f aca="false">INCOME( D$2:D$10,  M$2:M$4,  A13)</f>
        <v>0</v>
      </c>
      <c r="D13" s="6" t="n">
        <f aca="false">OUTGOING( D$2:D$10,  M$2:M$4,  A13,   P12)</f>
        <v>120000000</v>
      </c>
      <c r="E13" s="57"/>
      <c r="F13" s="58" t="n">
        <f aca="false">INCOME( G$2:G$10,  M$2:M$4,  A13)</f>
        <v>9170000</v>
      </c>
      <c r="G13" s="58" t="n">
        <f aca="false">OUTGOING( G$2:G$10,   M$2:M$4,  A13,  Q12)</f>
        <v>60000000</v>
      </c>
      <c r="H13" s="57"/>
      <c r="I13" s="58" t="n">
        <f aca="false">INCOME( J$2:J$10,  M$2:M$4,  A13)</f>
        <v>140000000</v>
      </c>
      <c r="J13" s="6" t="n">
        <f aca="false">OUTGOING(J$2:J$10,  M$2:M$4,  A13,   R12)</f>
        <v>60000000</v>
      </c>
      <c r="K13" s="57"/>
      <c r="L13" s="6" t="n">
        <f aca="false">YEARRESULT(A13, C13, D13, L10:L12, M$5, M$6)</f>
        <v>-120000000</v>
      </c>
      <c r="M13" s="6" t="n">
        <f aca="false">YEARRESULT(A13, F13, G13, M10:M12, M$5, M$6)</f>
        <v>-50830000</v>
      </c>
      <c r="N13" s="6" t="n">
        <f aca="false">YEARRESULT(A13, I13, J13, N10:N12, M$5, M$6)</f>
        <v>68000000</v>
      </c>
      <c r="O13" s="57"/>
      <c r="P13" s="6" t="n">
        <f aca="false">L13</f>
        <v>-120000000</v>
      </c>
      <c r="Q13" s="6" t="n">
        <f aca="false">M13</f>
        <v>-50830000</v>
      </c>
      <c r="R13" s="6" t="n">
        <f aca="false">N13</f>
        <v>68000000</v>
      </c>
      <c r="S13" s="6" t="n">
        <f aca="false">M13+N13</f>
        <v>17170000</v>
      </c>
      <c r="T13" s="57"/>
    </row>
    <row r="14" customFormat="false" ht="13.8" hidden="false" customHeight="false" outlineLevel="0" collapsed="false">
      <c r="A14" s="1" t="n">
        <v>2</v>
      </c>
      <c r="B14" s="56"/>
      <c r="C14" s="6" t="n">
        <f aca="false">INCOME( D$2:D$10,  M$2:M$4,  A14)</f>
        <v>0</v>
      </c>
      <c r="D14" s="6" t="n">
        <f aca="false">OUTGOING( D$2:D$10,  M$2:M$4,  A14,   P13)</f>
        <v>123627000</v>
      </c>
      <c r="E14" s="57"/>
      <c r="F14" s="58" t="n">
        <f aca="false">INCOME( G$2:G$10,  M$2:M$4,  A14)</f>
        <v>46537750</v>
      </c>
      <c r="G14" s="58" t="n">
        <f aca="false">OUTGOING( G$2:G$10,   M$2:M$4,  A14,  Q13)</f>
        <v>61509000</v>
      </c>
      <c r="H14" s="57"/>
      <c r="I14" s="58" t="n">
        <f aca="false">INCOME( J$2:J$10,  M$2:M$4,  A14)</f>
        <v>158957696.003077</v>
      </c>
      <c r="J14" s="6" t="n">
        <f aca="false">OUTGOING(J$2:J$10,  M$2:M$4,  A14,   R13)</f>
        <v>60900000</v>
      </c>
      <c r="K14" s="57"/>
      <c r="L14" s="6" t="n">
        <f aca="false">YEARRESULT(A14, C14, D14, L11:L13, M$5, M$6)</f>
        <v>-123627000</v>
      </c>
      <c r="M14" s="6" t="n">
        <f aca="false">YEARRESULT(A14, F14, G14, M11:M13, M$5, M$6)</f>
        <v>-14971250</v>
      </c>
      <c r="N14" s="6" t="n">
        <f aca="false">YEARRESULT(A14, I14, J14, N11:N13, M$5, M$6)</f>
        <v>83349041.6026151</v>
      </c>
      <c r="O14" s="57"/>
      <c r="P14" s="6" t="n">
        <f aca="false">P13+L14</f>
        <v>-243627000</v>
      </c>
      <c r="Q14" s="6" t="n">
        <f aca="false">Q13+M14</f>
        <v>-65801250</v>
      </c>
      <c r="R14" s="6" t="n">
        <f aca="false">R13+N14</f>
        <v>151349041.602615</v>
      </c>
      <c r="S14" s="6" t="n">
        <f aca="false">M14+N14</f>
        <v>68377791.6026151</v>
      </c>
      <c r="T14" s="57"/>
    </row>
    <row r="15" customFormat="false" ht="13.8" hidden="false" customHeight="false" outlineLevel="0" collapsed="false">
      <c r="A15" s="1" t="n">
        <v>3</v>
      </c>
      <c r="B15" s="56"/>
      <c r="C15" s="6" t="n">
        <f aca="false">INCOME( D$2:D$10,  M$2:M$4,  A15)</f>
        <v>0</v>
      </c>
      <c r="D15" s="6" t="n">
        <f aca="false">OUTGOING( D$2:D$10,  M$2:M$4,  A15,   P14)</f>
        <v>127335810</v>
      </c>
      <c r="E15" s="57"/>
      <c r="F15" s="58" t="n">
        <f aca="false">INCOME( G$2:G$10,  M$2:M$4,  A15)</f>
        <v>85024469.25</v>
      </c>
      <c r="G15" s="58" t="n">
        <f aca="false">OUTGOING( G$2:G$10,   M$2:M$4,  A15,  Q14)</f>
        <v>63049770</v>
      </c>
      <c r="H15" s="57"/>
      <c r="I15" s="58" t="n">
        <f aca="false">INCOME( J$2:J$10,  M$2:M$4,  A15)</f>
        <v>161089196.003077</v>
      </c>
      <c r="J15" s="6" t="n">
        <f aca="false">OUTGOING(J$2:J$10,  M$2:M$4,  A15,   R14)</f>
        <v>61813500</v>
      </c>
      <c r="K15" s="57"/>
      <c r="L15" s="6" t="n">
        <f aca="false">YEARRESULT(A15, C15, D15, L12:L14, M$5, M$6)</f>
        <v>-127335810</v>
      </c>
      <c r="M15" s="6" t="n">
        <f aca="false">YEARRESULT(A15, F15, G15, M12:M14, M$5, M$6)</f>
        <v>3707244.36250002</v>
      </c>
      <c r="N15" s="6" t="n">
        <f aca="false">YEARRESULT(A15, I15, J15, N12:N14, M$5, M$6)</f>
        <v>84384341.6026151</v>
      </c>
      <c r="O15" s="57"/>
      <c r="P15" s="6" t="n">
        <f aca="false">P14+L15</f>
        <v>-370962810</v>
      </c>
      <c r="Q15" s="6" t="n">
        <f aca="false">Q14+M15</f>
        <v>-62094005.6375</v>
      </c>
      <c r="R15" s="6" t="n">
        <f aca="false">R14+N15</f>
        <v>235733383.20523</v>
      </c>
      <c r="S15" s="6" t="n">
        <f aca="false">M15+N15</f>
        <v>88091585.9651152</v>
      </c>
      <c r="T15" s="57"/>
    </row>
    <row r="16" customFormat="false" ht="13.8" hidden="false" customHeight="false" outlineLevel="0" collapsed="false">
      <c r="A16" s="1" t="n">
        <v>4</v>
      </c>
      <c r="B16" s="56"/>
      <c r="C16" s="6" t="n">
        <f aca="false">INCOME( D$2:D$10,  M$2:M$4,  A16)</f>
        <v>0</v>
      </c>
      <c r="D16" s="6" t="n">
        <f aca="false">OUTGOING( D$2:D$10,  M$2:M$4,  A16,   P15)</f>
        <v>131128068.225</v>
      </c>
      <c r="E16" s="57"/>
      <c r="F16" s="58" t="n">
        <f aca="false">INCOME( G$2:G$10,  M$2:M$4,  A16)</f>
        <v>124655319.08375</v>
      </c>
      <c r="G16" s="58" t="n">
        <f aca="false">OUTGOING( G$2:G$10,   M$2:M$4,  A16,  Q15)</f>
        <v>64622923.575</v>
      </c>
      <c r="H16" s="57"/>
      <c r="I16" s="58" t="n">
        <f aca="false">INCOME( J$2:J$10,  M$2:M$4,  A16)</f>
        <v>163252668.503077</v>
      </c>
      <c r="J16" s="6" t="n">
        <f aca="false">OUTGOING(J$2:J$10,  M$2:M$4,  A16,   R15)</f>
        <v>62740702.5</v>
      </c>
      <c r="K16" s="57"/>
      <c r="L16" s="6" t="n">
        <f aca="false">YEARRESULT(A16, C16, D16, L13:L15, M$5, M$6)</f>
        <v>-131128068.225</v>
      </c>
      <c r="M16" s="6" t="n">
        <f aca="false">YEARRESULT(A16, F16, G16, M13:M15, M$5, M$6)</f>
        <v>51027536.1824375</v>
      </c>
      <c r="N16" s="6" t="n">
        <f aca="false">YEARRESULT(A16, I16, J16, N13:N15, M$5, M$6)</f>
        <v>85435171.1026152</v>
      </c>
      <c r="O16" s="57"/>
      <c r="P16" s="6" t="n">
        <f aca="false">P15+L16</f>
        <v>-502090878.225</v>
      </c>
      <c r="Q16" s="6" t="n">
        <f aca="false">Q15+M16</f>
        <v>-11066469.4550625</v>
      </c>
      <c r="R16" s="6" t="n">
        <f aca="false">R15+N16</f>
        <v>321168554.307845</v>
      </c>
      <c r="S16" s="6" t="n">
        <f aca="false">M16+N16</f>
        <v>136462707.285053</v>
      </c>
      <c r="T16" s="57"/>
    </row>
    <row r="17" customFormat="false" ht="13.8" hidden="false" customHeight="false" outlineLevel="0" collapsed="false">
      <c r="A17" s="1" t="n">
        <v>5</v>
      </c>
      <c r="B17" s="56"/>
      <c r="C17" s="6" t="n">
        <f aca="false">INCOME( D$2:D$10,  M$2:M$4,  A17)</f>
        <v>0</v>
      </c>
      <c r="D17" s="6" t="n">
        <f aca="false">OUTGOING( D$2:D$10,  M$2:M$4,  A17,   P16)</f>
        <v>135005443.6395</v>
      </c>
      <c r="E17" s="57"/>
      <c r="F17" s="58" t="n">
        <f aca="false">INCOME( G$2:G$10,  M$2:M$4,  A17)</f>
        <v>165455963.906931</v>
      </c>
      <c r="G17" s="58" t="n">
        <f aca="false">OUTGOING( G$2:G$10,   M$2:M$4,  A17,  Q16)</f>
        <v>66229085.559</v>
      </c>
      <c r="H17" s="57"/>
      <c r="I17" s="58" t="n">
        <f aca="false">INCOME( J$2:J$10,  M$2:M$4,  A17)</f>
        <v>165448593.090577</v>
      </c>
      <c r="J17" s="6" t="n">
        <f aca="false">OUTGOING(J$2:J$10,  M$2:M$4,  A17,   R16)</f>
        <v>63681813.0375</v>
      </c>
      <c r="K17" s="57"/>
      <c r="L17" s="6" t="n">
        <f aca="false">YEARRESULT(A17, C17, D17, L14:L16, M$5, M$6)</f>
        <v>-135005443.6395</v>
      </c>
      <c r="M17" s="6" t="n">
        <f aca="false">YEARRESULT(A17, F17, G17, M14:M16, M$5, M$6)</f>
        <v>84342846.5957415</v>
      </c>
      <c r="N17" s="6" t="n">
        <f aca="false">YEARRESULT(A17, I17, J17, N14:N16, M$5, M$6)</f>
        <v>86501763.0451151</v>
      </c>
      <c r="O17" s="57"/>
      <c r="P17" s="6" t="n">
        <f aca="false">P16+L17</f>
        <v>-637096321.8645</v>
      </c>
      <c r="Q17" s="6" t="n">
        <f aca="false">Q16+M17</f>
        <v>73276377.1406791</v>
      </c>
      <c r="R17" s="6" t="n">
        <f aca="false">R16+N17</f>
        <v>407670317.352961</v>
      </c>
      <c r="S17" s="6" t="n">
        <f aca="false">M17+N17</f>
        <v>170844609.640857</v>
      </c>
      <c r="T17" s="57"/>
    </row>
    <row r="18" customFormat="false" ht="13.8" hidden="false" customHeight="false" outlineLevel="0" collapsed="false">
      <c r="A18" s="1" t="n">
        <v>6</v>
      </c>
      <c r="B18" s="56"/>
      <c r="C18" s="6" t="n">
        <f aca="false">INCOME( D$2:D$10,  M$2:M$4,  A18)</f>
        <v>0</v>
      </c>
      <c r="D18" s="6" t="n">
        <f aca="false">OUTGOING( D$2:D$10,  M$2:M$4,  A18,   P17)</f>
        <v>138969636.501084</v>
      </c>
      <c r="E18" s="57"/>
      <c r="F18" s="58" t="n">
        <f aca="false">INCOME( G$2:G$10,  M$2:M$4,  A18)</f>
        <v>207452580.628014</v>
      </c>
      <c r="G18" s="58" t="n">
        <f aca="false">OUTGOING( G$2:G$10,   M$2:M$4,  A18,  Q17)</f>
        <v>67868892.2447156</v>
      </c>
      <c r="H18" s="57"/>
      <c r="I18" s="58" t="n">
        <f aca="false">INCOME( J$2:J$10,  M$2:M$4,  A18)</f>
        <v>167677456.546889</v>
      </c>
      <c r="J18" s="6" t="n">
        <f aca="false">OUTGOING(J$2:J$10,  M$2:M$4,  A18,   R17)</f>
        <v>64637040.2330625</v>
      </c>
      <c r="K18" s="57"/>
      <c r="L18" s="6" t="n">
        <f aca="false">YEARRESULT(A18, C18, D18, L15:L17, M$5, M$6)</f>
        <v>-138969636.501084</v>
      </c>
      <c r="M18" s="6" t="n">
        <f aca="false">YEARRESULT(A18, F18, G18, M15:M17, M$5, M$6)</f>
        <v>118646135.125804</v>
      </c>
      <c r="N18" s="6" t="n">
        <f aca="false">YEARRESULT(A18, I18, J18, N15:N17, M$5, M$6)</f>
        <v>87584353.8667526</v>
      </c>
      <c r="O18" s="57"/>
      <c r="P18" s="6" t="n">
        <f aca="false">P17+L18</f>
        <v>-776065958.365584</v>
      </c>
      <c r="Q18" s="6" t="n">
        <f aca="false">Q17+M18</f>
        <v>191922512.266483</v>
      </c>
      <c r="R18" s="6" t="n">
        <f aca="false">R17+N18</f>
        <v>495254671.219713</v>
      </c>
      <c r="S18" s="6" t="n">
        <f aca="false">M18+N18</f>
        <v>206230488.992556</v>
      </c>
      <c r="T18" s="57"/>
    </row>
    <row r="19" customFormat="false" ht="13.8" hidden="false" customHeight="false" outlineLevel="0" collapsed="false">
      <c r="A19" s="1" t="n">
        <v>7</v>
      </c>
      <c r="B19" s="56"/>
      <c r="C19" s="6" t="n">
        <f aca="false">INCOME( D$2:D$10,  M$2:M$4,  A19)</f>
        <v>0</v>
      </c>
      <c r="D19" s="6" t="n">
        <f aca="false">OUTGOING( D$2:D$10,  M$2:M$4,  A19,   P18)</f>
        <v>143022378.923697</v>
      </c>
      <c r="E19" s="57"/>
      <c r="F19" s="58" t="n">
        <f aca="false">INCOME( G$2:G$10,  M$2:M$4,  A19)</f>
        <v>250671868.25885</v>
      </c>
      <c r="G19" s="58" t="n">
        <f aca="false">OUTGOING( G$2:G$10,   M$2:M$4,  A19,  Q18)</f>
        <v>69542991.5867519</v>
      </c>
      <c r="H19" s="57"/>
      <c r="I19" s="58" t="n">
        <f aca="false">INCOME( J$2:J$10,  M$2:M$4,  A19)</f>
        <v>169939752.955046</v>
      </c>
      <c r="J19" s="6" t="n">
        <f aca="false">OUTGOING(J$2:J$10,  M$2:M$4,  A19,   R18)</f>
        <v>65606595.8365584</v>
      </c>
      <c r="K19" s="57"/>
      <c r="L19" s="6" t="n">
        <f aca="false">YEARRESULT(A19, C19, D19, L16:L18, M$5, M$6)</f>
        <v>-143022378.923697</v>
      </c>
      <c r="M19" s="6" t="n">
        <f aca="false">YEARRESULT(A19, F19, G19, M16:M18, M$5, M$6)</f>
        <v>153959545.171284</v>
      </c>
      <c r="N19" s="6" t="n">
        <f aca="false">YEARRESULT(A19, I19, J19, N16:N18, M$5, M$6)</f>
        <v>88683183.5507147</v>
      </c>
      <c r="O19" s="57"/>
      <c r="P19" s="6" t="n">
        <f aca="false">P18+L19</f>
        <v>-919088337.289282</v>
      </c>
      <c r="Q19" s="6" t="n">
        <f aca="false">Q18+M19</f>
        <v>345882057.437766</v>
      </c>
      <c r="R19" s="6" t="n">
        <f aca="false">R18+N19</f>
        <v>583937854.770428</v>
      </c>
      <c r="S19" s="6" t="n">
        <f aca="false">M19+N19</f>
        <v>242642728.721998</v>
      </c>
      <c r="T19" s="57"/>
    </row>
    <row r="20" customFormat="false" ht="13.8" hidden="false" customHeight="false" outlineLevel="0" collapsed="false">
      <c r="A20" s="1" t="n">
        <v>8</v>
      </c>
      <c r="B20" s="56"/>
      <c r="C20" s="6" t="n">
        <f aca="false">INCOME( D$2:D$10,  M$2:M$4,  A20)</f>
        <v>0</v>
      </c>
      <c r="D20" s="6" t="n">
        <f aca="false">OUTGOING( D$2:D$10,  M$2:M$4,  A20,   P19)</f>
        <v>147165435.450776</v>
      </c>
      <c r="E20" s="57"/>
      <c r="F20" s="58" t="n">
        <f aca="false">INCOME( G$2:G$10,  M$2:M$4,  A20)</f>
        <v>295141057.68797</v>
      </c>
      <c r="G20" s="58" t="n">
        <f aca="false">OUTGOING( G$2:G$10,   M$2:M$4,  A20,  Q19)</f>
        <v>71252043.4082942</v>
      </c>
      <c r="H20" s="57"/>
      <c r="I20" s="58" t="n">
        <f aca="false">INCOME( J$2:J$10,  M$2:M$4,  A20)</f>
        <v>172235983.809326</v>
      </c>
      <c r="J20" s="6" t="n">
        <f aca="false">OUTGOING(J$2:J$10,  M$2:M$4,  A20,   R19)</f>
        <v>66590694.7741068</v>
      </c>
      <c r="K20" s="57"/>
      <c r="L20" s="6" t="n">
        <f aca="false">YEARRESULT(A20, C20, D20, L17:L19, M$5, M$6)</f>
        <v>-147165435.450776</v>
      </c>
      <c r="M20" s="6" t="n">
        <f aca="false">YEARRESULT(A20, F20, G20, M17:M19, M$5, M$6)</f>
        <v>190305662.137725</v>
      </c>
      <c r="N20" s="6" t="n">
        <f aca="false">YEARRESULT(A20, I20, J20, N17:N19, M$5, M$6)</f>
        <v>89798495.6799361</v>
      </c>
      <c r="O20" s="57"/>
      <c r="P20" s="6" t="n">
        <f aca="false">P19+L20</f>
        <v>-1066253772.74006</v>
      </c>
      <c r="Q20" s="6" t="n">
        <f aca="false">Q19+M20</f>
        <v>536187719.575491</v>
      </c>
      <c r="R20" s="6" t="n">
        <f aca="false">R19+N20</f>
        <v>673736350.450364</v>
      </c>
      <c r="S20" s="6" t="n">
        <f aca="false">M20+N20</f>
        <v>280104157.817661</v>
      </c>
      <c r="T20" s="57"/>
    </row>
    <row r="21" customFormat="false" ht="13.8" hidden="false" customHeight="false" outlineLevel="0" collapsed="false">
      <c r="A21" s="1" t="n">
        <v>9</v>
      </c>
      <c r="B21" s="56"/>
      <c r="C21" s="6" t="n">
        <f aca="false">INCOME( D$2:D$10,  M$2:M$4,  A21)</f>
        <v>0</v>
      </c>
      <c r="D21" s="6" t="n">
        <f aca="false">OUTGOING( D$2:D$10,  M$2:M$4,  A21,   P20)</f>
        <v>151400603.638409</v>
      </c>
      <c r="E21" s="57"/>
      <c r="F21" s="58" t="n">
        <f aca="false">INCOME( G$2:G$10,  M$2:M$4,  A21)</f>
        <v>340887921.629606</v>
      </c>
      <c r="G21" s="58" t="n">
        <f aca="false">OUTGOING( G$2:G$10,   M$2:M$4,  A21,  Q20)</f>
        <v>72996719.6113758</v>
      </c>
      <c r="H21" s="57"/>
      <c r="I21" s="58" t="n">
        <f aca="false">INCOME( J$2:J$10,  M$2:M$4,  A21)</f>
        <v>174566658.12642</v>
      </c>
      <c r="J21" s="6" t="n">
        <f aca="false">OUTGOING(J$2:J$10,  M$2:M$4,  A21,   R20)</f>
        <v>67589555.1957184</v>
      </c>
      <c r="K21" s="57"/>
      <c r="L21" s="6" t="n">
        <f aca="false">YEARRESULT(A21, C21, D21, L18:L20, M$5, M$6)</f>
        <v>-151400603.638409</v>
      </c>
      <c r="M21" s="6" t="n">
        <f aca="false">YEARRESULT(A21, F21, G21, M18:M20, M$5, M$6)</f>
        <v>227707521.715495</v>
      </c>
      <c r="N21" s="6" t="n">
        <f aca="false">YEARRESULT(A21, I21, J21, N18:N20, M$5, M$6)</f>
        <v>90930537.491096</v>
      </c>
      <c r="O21" s="57"/>
      <c r="P21" s="6" t="n">
        <f aca="false">P20+L21</f>
        <v>-1217654376.37847</v>
      </c>
      <c r="Q21" s="6" t="n">
        <f aca="false">Q20+M21</f>
        <v>763895241.290986</v>
      </c>
      <c r="R21" s="6" t="n">
        <f aca="false">R20+N21</f>
        <v>764666887.94146</v>
      </c>
      <c r="S21" s="6" t="n">
        <f aca="false">M21+N21</f>
        <v>318638059.206591</v>
      </c>
      <c r="T21" s="57"/>
    </row>
    <row r="22" customFormat="false" ht="13.8" hidden="false" customHeight="false" outlineLevel="0" collapsed="false">
      <c r="A22" s="1" t="n">
        <v>10</v>
      </c>
      <c r="B22" s="56"/>
      <c r="C22" s="6" t="n">
        <f aca="false">INCOME( D$2:D$10,  M$2:M$4,  A22)</f>
        <v>0</v>
      </c>
      <c r="D22" s="6" t="n">
        <f aca="false">OUTGOING( D$2:D$10,  M$2:M$4,  A22,   P21)</f>
        <v>155729714.648695</v>
      </c>
      <c r="E22" s="57"/>
      <c r="F22" s="58" t="n">
        <f aca="false">INCOME( G$2:G$10,  M$2:M$4,  A22)</f>
        <v>387940784.75151</v>
      </c>
      <c r="G22" s="58" t="n">
        <f aca="false">OUTGOING( G$2:G$10,   M$2:M$4,  A22,  Q21)</f>
        <v>74777704.390783</v>
      </c>
      <c r="H22" s="57"/>
      <c r="I22" s="58" t="n">
        <f aca="false">INCOME( J$2:J$10,  M$2:M$4,  A22)</f>
        <v>176932292.55827</v>
      </c>
      <c r="J22" s="6" t="n">
        <f aca="false">OUTGOING(J$2:J$10,  M$2:M$4,  A22,   R21)</f>
        <v>68603398.5236541</v>
      </c>
      <c r="K22" s="57"/>
      <c r="L22" s="6" t="n">
        <f aca="false">YEARRESULT(A22, C22, D22, L19:L21, M$5, M$6)</f>
        <v>-155729714.648695</v>
      </c>
      <c r="M22" s="6" t="n">
        <f aca="false">YEARRESULT(A22, F22, G22, M19:M21, M$5, M$6)</f>
        <v>266188618.306618</v>
      </c>
      <c r="N22" s="6" t="n">
        <f aca="false">YEARRESULT(A22, I22, J22, N19:N21, M$5, M$6)</f>
        <v>92079559.9294232</v>
      </c>
      <c r="O22" s="57"/>
      <c r="P22" s="6" t="n">
        <f aca="false">P21+L22</f>
        <v>-1373384091.02716</v>
      </c>
      <c r="Q22" s="6" t="n">
        <f aca="false">Q21+M22</f>
        <v>1030083859.5976</v>
      </c>
      <c r="R22" s="6" t="n">
        <f aca="false">R21+N22</f>
        <v>856746447.870883</v>
      </c>
      <c r="S22" s="6" t="n">
        <f aca="false">M22+N22</f>
        <v>358268178.236041</v>
      </c>
      <c r="T22" s="57"/>
    </row>
    <row r="23" customFormat="false" ht="13.8" hidden="false" customHeight="false" outlineLevel="0" collapsed="false">
      <c r="A23" s="1" t="n">
        <v>11</v>
      </c>
      <c r="B23" s="56"/>
      <c r="C23" s="6" t="n">
        <f aca="false">INCOME( D$2:D$10,  M$2:M$4,  A23)</f>
        <v>520897143.904288</v>
      </c>
      <c r="D23" s="6" t="n">
        <f aca="false">OUTGOING( D$2:D$10,  M$2:M$4,  A23,   P22)</f>
        <v>20889734.8504527</v>
      </c>
      <c r="E23" s="57"/>
      <c r="F23" s="58" t="n">
        <f aca="false">INCOME( G$2:G$10,  M$2:M$4,  A23)</f>
        <v>436328533.984705</v>
      </c>
      <c r="G23" s="58" t="n">
        <f aca="false">OUTGOING( G$2:G$10,   M$2:M$4,  A23,  Q22)</f>
        <v>76595694.4516598</v>
      </c>
      <c r="H23" s="57"/>
      <c r="I23" s="58" t="n">
        <f aca="false">INCOME( J$2:J$10,  M$2:M$4,  A23)</f>
        <v>179333411.506598</v>
      </c>
      <c r="J23" s="6" t="n">
        <f aca="false">OUTGOING(J$2:J$10,  M$2:M$4,  A23,   R22)</f>
        <v>69632449.5015089</v>
      </c>
      <c r="K23" s="57"/>
      <c r="L23" s="6" t="n">
        <f aca="false">YEARRESULT(A23, C23, D23, L20:L22, M$5, M$6)</f>
        <v>269276583.047065</v>
      </c>
      <c r="M23" s="6" t="n">
        <f aca="false">YEARRESULT(A23, F23, G23, M20:M22, M$5, M$6)</f>
        <v>305772913.603089</v>
      </c>
      <c r="N23" s="6" t="n">
        <f aca="false">YEARRESULT(A23, I23, J23, N20:N22, M$5, M$6)</f>
        <v>93245817.7043253</v>
      </c>
      <c r="O23" s="57"/>
      <c r="P23" s="6" t="n">
        <f aca="false">P22+L23</f>
        <v>-1104107507.9801</v>
      </c>
      <c r="Q23" s="6" t="n">
        <f aca="false">Q22+M23</f>
        <v>1335856773.20069</v>
      </c>
      <c r="R23" s="6" t="n">
        <f aca="false">R22+N23</f>
        <v>949992265.575208</v>
      </c>
      <c r="S23" s="6" t="n">
        <f aca="false">M23+N23</f>
        <v>399018731.307414</v>
      </c>
      <c r="T23" s="57"/>
    </row>
    <row r="24" customFormat="false" ht="13.8" hidden="false" customHeight="false" outlineLevel="0" collapsed="false">
      <c r="A24" s="1" t="n">
        <v>12</v>
      </c>
      <c r="B24" s="56"/>
      <c r="C24" s="6" t="n">
        <f aca="false">INCOME( D$2:D$10,  M$2:M$4,  A24)</f>
        <v>528710601.062852</v>
      </c>
      <c r="D24" s="6" t="n">
        <f aca="false">OUTGOING( D$2:D$10,  M$2:M$4,  A24,   P23)</f>
        <v>21203080.8732095</v>
      </c>
      <c r="E24" s="57"/>
      <c r="F24" s="58" t="n">
        <f aca="false">INCOME( G$2:G$10,  M$2:M$4,  A24)</f>
        <v>486080629.018327</v>
      </c>
      <c r="G24" s="58" t="n">
        <f aca="false">OUTGOING( G$2:G$10,   M$2:M$4,  A24,  Q23)</f>
        <v>78451399.230875</v>
      </c>
      <c r="H24" s="57"/>
      <c r="I24" s="58" t="n">
        <f aca="false">INCOME( J$2:J$10,  M$2:M$4,  A24)</f>
        <v>181770547.23915</v>
      </c>
      <c r="J24" s="6" t="n">
        <f aca="false">OUTGOING(J$2:J$10,  M$2:M$4,  A24,   R23)</f>
        <v>70676936.2440316</v>
      </c>
      <c r="K24" s="57"/>
      <c r="L24" s="6" t="n">
        <f aca="false">YEARRESULT(A24, C24, D24, L21:L23, M$5, M$6)</f>
        <v>431381392.161196</v>
      </c>
      <c r="M24" s="6" t="n">
        <f aca="false">YEARRESULT(A24, F24, G24, M21:M23, M$5, M$6)</f>
        <v>346484845.319334</v>
      </c>
      <c r="N24" s="6" t="n">
        <f aca="false">YEARRESULT(A24, I24, J24, N21:N23, M$5, M$6)</f>
        <v>94429569.3458509</v>
      </c>
      <c r="O24" s="57"/>
      <c r="P24" s="6" t="n">
        <f aca="false">P23+L24</f>
        <v>-672726115.8189</v>
      </c>
      <c r="Q24" s="6" t="n">
        <f aca="false">Q23+M24</f>
        <v>1682341618.52003</v>
      </c>
      <c r="R24" s="6" t="n">
        <f aca="false">R23+N24</f>
        <v>1044421834.92106</v>
      </c>
      <c r="S24" s="6" t="n">
        <f aca="false">M24+N24</f>
        <v>440914414.665185</v>
      </c>
      <c r="T24" s="57"/>
    </row>
    <row r="25" customFormat="false" ht="13.8" hidden="false" customHeight="false" outlineLevel="0" collapsed="false">
      <c r="A25" s="1" t="n">
        <v>13</v>
      </c>
      <c r="B25" s="56"/>
      <c r="C25" s="6" t="n">
        <f aca="false">INCOME( D$2:D$10,  M$2:M$4,  A25)</f>
        <v>536641260.078795</v>
      </c>
      <c r="D25" s="6" t="n">
        <f aca="false">OUTGOING( D$2:D$10,  M$2:M$4,  A25,   P24)</f>
        <v>21521127.0863076</v>
      </c>
      <c r="E25" s="57"/>
      <c r="F25" s="58" t="n">
        <f aca="false">INCOME( G$2:G$10,  M$2:M$4,  A25)</f>
        <v>548190931.615113</v>
      </c>
      <c r="G25" s="58" t="n">
        <f aca="false">OUTGOING( G$2:G$10,   M$2:M$4,  A25,  Q24)</f>
        <v>44476995.9783691</v>
      </c>
      <c r="H25" s="57"/>
      <c r="I25" s="58" t="n">
        <f aca="false">INCOME( J$2:J$10,  M$2:M$4,  A25)</f>
        <v>100803833.44543</v>
      </c>
      <c r="J25" s="6" t="n">
        <f aca="false">OUTGOING(J$2:J$10,  M$2:M$4,  A25,   R24)</f>
        <v>35868545.143846</v>
      </c>
      <c r="K25" s="57"/>
      <c r="L25" s="6" t="n">
        <f aca="false">YEARRESULT(A25, C25, D25, L22:L24, M$5, M$6)</f>
        <v>437852113.043614</v>
      </c>
      <c r="M25" s="6" t="n">
        <f aca="false">YEARRESULT(A25, F25, G25, M22:M24, M$5, M$6)</f>
        <v>428156845.291233</v>
      </c>
      <c r="N25" s="6" t="n">
        <f aca="false">YEARRESULT(A25, I25, J25, N22:N24, M$5, M$6)</f>
        <v>55194995.0563465</v>
      </c>
      <c r="O25" s="57"/>
      <c r="P25" s="6" t="n">
        <f aca="false">P24+L25</f>
        <v>-234874002.775286</v>
      </c>
      <c r="Q25" s="6" t="n">
        <f aca="false">Q24+M25</f>
        <v>2110498463.81126</v>
      </c>
      <c r="R25" s="6" t="n">
        <f aca="false">R24+N25</f>
        <v>1099616829.97741</v>
      </c>
      <c r="S25" s="6" t="n">
        <f aca="false">M25+N25</f>
        <v>483351840.347579</v>
      </c>
      <c r="T25" s="57"/>
    </row>
    <row r="26" customFormat="false" ht="13.8" hidden="false" customHeight="false" outlineLevel="0" collapsed="false">
      <c r="A26" s="1" t="n">
        <v>14</v>
      </c>
      <c r="B26" s="56"/>
      <c r="C26" s="6" t="n">
        <f aca="false">INCOME( D$2:D$10,  M$2:M$4,  A26)</f>
        <v>544690878.979977</v>
      </c>
      <c r="D26" s="6" t="n">
        <f aca="false">OUTGOING( D$2:D$10,  M$2:M$4,  A26,   P25)</f>
        <v>21843943.9926022</v>
      </c>
      <c r="E26" s="57"/>
      <c r="F26" s="58" t="n">
        <f aca="false">INCOME( G$2:G$10,  M$2:M$4,  A26)</f>
        <v>556413795.58934</v>
      </c>
      <c r="G26" s="58" t="n">
        <f aca="false">OUTGOING( G$2:G$10,   M$2:M$4,  A26,  Q25)</f>
        <v>9101643.33025092</v>
      </c>
      <c r="H26" s="57"/>
      <c r="I26" s="58" t="n">
        <f aca="false">INCOME( J$2:J$10,  M$2:M$4,  A26)</f>
        <v>17367219.8647696</v>
      </c>
      <c r="J26" s="6" t="n">
        <f aca="false">OUTGOING(J$2:J$10,  M$2:M$4,  A26,   R25)</f>
        <v>0</v>
      </c>
      <c r="K26" s="57"/>
      <c r="L26" s="6" t="n">
        <f aca="false">YEARRESULT(A26, C26, D26, L23:L25, M$5, M$6)</f>
        <v>444419894.739268</v>
      </c>
      <c r="M26" s="6" t="n">
        <f aca="false">YEARRESULT(A26, F26, G26, M23:M25, M$5, M$6)</f>
        <v>465215329.420226</v>
      </c>
      <c r="N26" s="6" t="n">
        <f aca="false">YEARRESULT(A26, I26, J26, N23:N25, M$5, M$6)</f>
        <v>14762136.8850542</v>
      </c>
      <c r="O26" s="57"/>
      <c r="P26" s="6" t="n">
        <f aca="false">P25+L26</f>
        <v>209545891.963982</v>
      </c>
      <c r="Q26" s="6" t="n">
        <f aca="false">Q25+M26</f>
        <v>2575713793.23149</v>
      </c>
      <c r="R26" s="6" t="n">
        <f aca="false">R25+N26</f>
        <v>1114378966.86246</v>
      </c>
      <c r="S26" s="6" t="n">
        <f aca="false">M26+N26</f>
        <v>479977466.30528</v>
      </c>
      <c r="T26" s="57"/>
    </row>
    <row r="27" customFormat="false" ht="13.8" hidden="false" customHeight="false" outlineLevel="0" collapsed="false">
      <c r="A27" s="1" t="n">
        <v>15</v>
      </c>
      <c r="B27" s="56"/>
      <c r="C27" s="6" t="n">
        <f aca="false">INCOME( D$2:D$10,  M$2:M$4,  A27)</f>
        <v>552861242.164676</v>
      </c>
      <c r="D27" s="6" t="n">
        <f aca="false">OUTGOING( D$2:D$10,  M$2:M$4,  A27,   P26)</f>
        <v>22171603.1524913</v>
      </c>
      <c r="E27" s="57"/>
      <c r="F27" s="58" t="n">
        <f aca="false">INCOME( G$2:G$10,  M$2:M$4,  A27)</f>
        <v>564760002.52318</v>
      </c>
      <c r="G27" s="58" t="n">
        <f aca="false">OUTGOING( G$2:G$10,   M$2:M$4,  A27,  Q26)</f>
        <v>9238167.98020469</v>
      </c>
      <c r="H27" s="57"/>
      <c r="I27" s="58" t="n">
        <f aca="false">INCOME( J$2:J$10,  M$2:M$4,  A27)</f>
        <v>17627728.1627411</v>
      </c>
      <c r="J27" s="6" t="n">
        <f aca="false">OUTGOING(J$2:J$10,  M$2:M$4,  A27,   R26)</f>
        <v>0</v>
      </c>
      <c r="K27" s="57"/>
      <c r="L27" s="6" t="n">
        <f aca="false">YEARRESULT(A27, C27, D27, L24:L26, M$5, M$6)</f>
        <v>451086193.160357</v>
      </c>
      <c r="M27" s="6" t="n">
        <f aca="false">YEARRESULT(A27, F27, G27, M24:M26, M$5, M$6)</f>
        <v>472193559.361529</v>
      </c>
      <c r="N27" s="6" t="n">
        <f aca="false">YEARRESULT(A27, I27, J27, N24:N26, M$5, M$6)</f>
        <v>14983568.93833</v>
      </c>
      <c r="O27" s="57"/>
      <c r="P27" s="6" t="n">
        <f aca="false">P26+L27</f>
        <v>660632085.124339</v>
      </c>
      <c r="Q27" s="6" t="n">
        <f aca="false">Q26+M27</f>
        <v>3047907352.59301</v>
      </c>
      <c r="R27" s="6" t="n">
        <f aca="false">R26+N27</f>
        <v>1129362535.80079</v>
      </c>
      <c r="S27" s="6" t="n">
        <f aca="false">M27+N27</f>
        <v>487177128.299859</v>
      </c>
      <c r="T27" s="57"/>
    </row>
    <row r="28" customFormat="false" ht="13.8" hidden="false" customHeight="false" outlineLevel="0" collapsed="false">
      <c r="A28" s="1" t="n">
        <v>16</v>
      </c>
      <c r="B28" s="56"/>
      <c r="C28" s="6" t="n">
        <f aca="false">INCOME( D$2:D$10,  M$2:M$4,  A28)</f>
        <v>561154160.797147</v>
      </c>
      <c r="D28" s="6" t="n">
        <f aca="false">OUTGOING( D$2:D$10,  M$2:M$4,  A28,   P27)</f>
        <v>22504177.1997786</v>
      </c>
      <c r="E28" s="57"/>
      <c r="F28" s="58" t="n">
        <f aca="false">INCOME( G$2:G$10,  M$2:M$4,  A28)</f>
        <v>573231402.561028</v>
      </c>
      <c r="G28" s="58" t="n">
        <f aca="false">OUTGOING( G$2:G$10,   M$2:M$4,  A28,  Q27)</f>
        <v>9376740.49990776</v>
      </c>
      <c r="H28" s="57"/>
      <c r="I28" s="58" t="n">
        <f aca="false">INCOME( J$2:J$10,  M$2:M$4,  A28)</f>
        <v>17892144.0851823</v>
      </c>
      <c r="J28" s="6" t="n">
        <f aca="false">OUTGOING(J$2:J$10,  M$2:M$4,  A28,   R27)</f>
        <v>0</v>
      </c>
      <c r="K28" s="57"/>
      <c r="L28" s="6" t="n">
        <f aca="false">YEARRESULT(A28, C28, D28, L25:L27, M$5, M$6)</f>
        <v>457852486.057763</v>
      </c>
      <c r="M28" s="6" t="n">
        <f aca="false">YEARRESULT(A28, F28, G28, M25:M27, M$5, M$6)</f>
        <v>479276462.751952</v>
      </c>
      <c r="N28" s="6" t="n">
        <f aca="false">YEARRESULT(A28, I28, J28, N25:N27, M$5, M$6)</f>
        <v>15208322.4724049</v>
      </c>
      <c r="O28" s="57"/>
      <c r="P28" s="6" t="n">
        <f aca="false">P27+L28</f>
        <v>1118484571.1821</v>
      </c>
      <c r="Q28" s="6" t="n">
        <f aca="false">Q27+M28</f>
        <v>3527183815.34497</v>
      </c>
      <c r="R28" s="6" t="n">
        <f aca="false">R27+N28</f>
        <v>1144570858.27319</v>
      </c>
      <c r="S28" s="6" t="n">
        <f aca="false">M28+N28</f>
        <v>494484785.224357</v>
      </c>
      <c r="T28" s="57"/>
    </row>
    <row r="29" customFormat="false" ht="13.8" hidden="false" customHeight="false" outlineLevel="0" collapsed="false">
      <c r="A29" s="1" t="n">
        <v>17</v>
      </c>
      <c r="B29" s="56"/>
      <c r="C29" s="6" t="n">
        <f aca="false">INCOME( D$2:D$10,  M$2:M$4,  A29)</f>
        <v>569571473.209104</v>
      </c>
      <c r="D29" s="6" t="n">
        <f aca="false">OUTGOING( D$2:D$10,  M$2:M$4,  A29,   P28)</f>
        <v>22841739.8577753</v>
      </c>
      <c r="E29" s="57"/>
      <c r="F29" s="58" t="n">
        <f aca="false">INCOME( G$2:G$10,  M$2:M$4,  A29)</f>
        <v>581829873.599443</v>
      </c>
      <c r="G29" s="58" t="n">
        <f aca="false">OUTGOING( G$2:G$10,   M$2:M$4,  A29,  Q28)</f>
        <v>9517391.60740637</v>
      </c>
      <c r="H29" s="57"/>
      <c r="I29" s="58" t="n">
        <f aca="false">INCOME( J$2:J$10,  M$2:M$4,  A29)</f>
        <v>18160526.24646</v>
      </c>
      <c r="J29" s="6" t="n">
        <f aca="false">OUTGOING(J$2:J$10,  M$2:M$4,  A29,   R28)</f>
        <v>0</v>
      </c>
      <c r="K29" s="57"/>
      <c r="L29" s="6" t="n">
        <f aca="false">YEARRESULT(A29, C29, D29, L26:L28, M$5, M$6)</f>
        <v>464720273.348629</v>
      </c>
      <c r="M29" s="6" t="n">
        <f aca="false">YEARRESULT(A29, F29, G29, M26:M28, M$5, M$6)</f>
        <v>486465609.693231</v>
      </c>
      <c r="N29" s="6" t="n">
        <f aca="false">YEARRESULT(A29, I29, J29, N26:N28, M$5, M$6)</f>
        <v>15436447.309491</v>
      </c>
      <c r="O29" s="57"/>
      <c r="P29" s="6" t="n">
        <f aca="false">P28+L29</f>
        <v>1583204844.53073</v>
      </c>
      <c r="Q29" s="6" t="n">
        <f aca="false">Q28+M29</f>
        <v>4013649425.0382</v>
      </c>
      <c r="R29" s="6" t="n">
        <f aca="false">R28+N29</f>
        <v>1160007305.58269</v>
      </c>
      <c r="S29" s="6" t="n">
        <f aca="false">M29+N29</f>
        <v>501902057.002722</v>
      </c>
      <c r="T29" s="57"/>
    </row>
    <row r="30" customFormat="false" ht="13.8" hidden="false" customHeight="false" outlineLevel="0" collapsed="false">
      <c r="A30" s="1" t="n">
        <v>18</v>
      </c>
      <c r="B30" s="56"/>
      <c r="C30" s="6" t="n">
        <f aca="false">INCOME( D$2:D$10,  M$2:M$4,  A30)</f>
        <v>578115045.30724</v>
      </c>
      <c r="D30" s="6" t="n">
        <f aca="false">OUTGOING( D$2:D$10,  M$2:M$4,  A30,   P29)</f>
        <v>23184365.9556419</v>
      </c>
      <c r="E30" s="57"/>
      <c r="F30" s="58" t="n">
        <f aca="false">INCOME( G$2:G$10,  M$2:M$4,  A30)</f>
        <v>590557321.703435</v>
      </c>
      <c r="G30" s="58" t="n">
        <f aca="false">OUTGOING( G$2:G$10,   M$2:M$4,  A30,  Q29)</f>
        <v>9660152.48151747</v>
      </c>
      <c r="H30" s="57"/>
      <c r="I30" s="58" t="n">
        <f aca="false">INCOME( J$2:J$10,  M$2:M$4,  A30)</f>
        <v>18432934.1401569</v>
      </c>
      <c r="J30" s="6" t="n">
        <f aca="false">OUTGOING(J$2:J$10,  M$2:M$4,  A30,   R29)</f>
        <v>0</v>
      </c>
      <c r="K30" s="57"/>
      <c r="L30" s="6" t="n">
        <f aca="false">YEARRESULT(A30, C30, D30, L27:L29, M$5, M$6)</f>
        <v>471691077.448859</v>
      </c>
      <c r="M30" s="6" t="n">
        <f aca="false">YEARRESULT(A30, F30, G30, M27:M29, M$5, M$6)</f>
        <v>493762593.83863</v>
      </c>
      <c r="N30" s="6" t="n">
        <f aca="false">YEARRESULT(A30, I30, J30, N27:N29, M$5, M$6)</f>
        <v>15667994.0191334</v>
      </c>
      <c r="O30" s="57"/>
      <c r="P30" s="6" t="n">
        <f aca="false">P29+L30</f>
        <v>2054895921.97959</v>
      </c>
      <c r="Q30" s="6" t="n">
        <f aca="false">Q29+M30</f>
        <v>4507412018.87683</v>
      </c>
      <c r="R30" s="6" t="n">
        <f aca="false">R29+N30</f>
        <v>1175675299.60182</v>
      </c>
      <c r="S30" s="6" t="n">
        <f aca="false">M30+N30</f>
        <v>509430587.857763</v>
      </c>
      <c r="T30" s="57"/>
    </row>
    <row r="31" customFormat="false" ht="13.8" hidden="false" customHeight="false" outlineLevel="0" collapsed="false">
      <c r="A31" s="1" t="n">
        <v>19</v>
      </c>
      <c r="B31" s="56"/>
      <c r="C31" s="6" t="n">
        <f aca="false">INCOME( D$2:D$10,  M$2:M$4,  A31)</f>
        <v>586786770.986849</v>
      </c>
      <c r="D31" s="6" t="n">
        <f aca="false">OUTGOING( D$2:D$10,  M$2:M$4,  A31,   P30)</f>
        <v>23532131.4449766</v>
      </c>
      <c r="E31" s="57"/>
      <c r="F31" s="58" t="n">
        <f aca="false">INCOME( G$2:G$10,  M$2:M$4,  A31)</f>
        <v>599415681.528986</v>
      </c>
      <c r="G31" s="58" t="n">
        <f aca="false">OUTGOING( G$2:G$10,   M$2:M$4,  A31,  Q30)</f>
        <v>9805054.76874023</v>
      </c>
      <c r="H31" s="57"/>
      <c r="I31" s="58" t="n">
        <f aca="false">INCOME( J$2:J$10,  M$2:M$4,  A31)</f>
        <v>18709428.1522592</v>
      </c>
      <c r="J31" s="6" t="n">
        <f aca="false">OUTGOING(J$2:J$10,  M$2:M$4,  A31,   R30)</f>
        <v>0</v>
      </c>
      <c r="K31" s="57"/>
      <c r="L31" s="6" t="n">
        <f aca="false">YEARRESULT(A31, C31, D31, L28:L30, M$5, M$6)</f>
        <v>478766443.610591</v>
      </c>
      <c r="M31" s="6" t="n">
        <f aca="false">YEARRESULT(A31, F31, G31, M28:M30, M$5, M$6)</f>
        <v>501169032.746209</v>
      </c>
      <c r="N31" s="6" t="n">
        <f aca="false">YEARRESULT(A31, I31, J31, N28:N30, M$5, M$6)</f>
        <v>15903013.9294203</v>
      </c>
      <c r="O31" s="57"/>
      <c r="P31" s="6" t="n">
        <f aca="false">P30+L31</f>
        <v>2533662365.59018</v>
      </c>
      <c r="Q31" s="6" t="n">
        <f aca="false">Q30+M31</f>
        <v>5008581051.62304</v>
      </c>
      <c r="R31" s="6" t="n">
        <f aca="false">R30+N31</f>
        <v>1191578313.53124</v>
      </c>
      <c r="S31" s="6" t="n">
        <f aca="false">M31+N31</f>
        <v>517072046.675629</v>
      </c>
      <c r="T31" s="57"/>
    </row>
    <row r="32" customFormat="false" ht="13.8" hidden="false" customHeight="false" outlineLevel="0" collapsed="false">
      <c r="A32" s="1" t="n">
        <v>20</v>
      </c>
      <c r="B32" s="56"/>
      <c r="C32" s="6" t="n">
        <f aca="false">INCOME( D$2:D$10,  M$2:M$4,  A32)</f>
        <v>595588572.551651</v>
      </c>
      <c r="D32" s="6" t="n">
        <f aca="false">OUTGOING( D$2:D$10,  M$2:M$4,  A32,   P31)</f>
        <v>23885113.4166512</v>
      </c>
      <c r="E32" s="57"/>
      <c r="F32" s="58" t="n">
        <f aca="false">INCOME( G$2:G$10,  M$2:M$4,  A32)</f>
        <v>608406916.751921</v>
      </c>
      <c r="G32" s="58" t="n">
        <f aca="false">OUTGOING( G$2:G$10,   M$2:M$4,  A32,  Q31)</f>
        <v>9952130.59027133</v>
      </c>
      <c r="H32" s="57"/>
      <c r="I32" s="58" t="n">
        <f aca="false">INCOME( J$2:J$10,  M$2:M$4,  A32)</f>
        <v>18990069.5745431</v>
      </c>
      <c r="J32" s="6" t="n">
        <f aca="false">OUTGOING(J$2:J$10,  M$2:M$4,  A32,   R31)</f>
        <v>0</v>
      </c>
      <c r="K32" s="57"/>
      <c r="L32" s="6" t="n">
        <f aca="false">YEARRESULT(A32, C32, D32, L29:L31, M$5, M$6)</f>
        <v>485947940.26475</v>
      </c>
      <c r="M32" s="6" t="n">
        <f aca="false">YEARRESULT(A32, F32, G32, M29:M31, M$5, M$6)</f>
        <v>508686568.237402</v>
      </c>
      <c r="N32" s="6" t="n">
        <f aca="false">YEARRESULT(A32, I32, J32, N29:N31, M$5, M$6)</f>
        <v>16141559.1383617</v>
      </c>
      <c r="O32" s="57"/>
      <c r="P32" s="6" t="n">
        <f aca="false">P31+L32</f>
        <v>3019610305.85493</v>
      </c>
      <c r="Q32" s="6" t="n">
        <f aca="false">Q31+M32</f>
        <v>5517267619.86044</v>
      </c>
      <c r="R32" s="6" t="n">
        <f aca="false">R31+N32</f>
        <v>1207719872.6696</v>
      </c>
      <c r="S32" s="6" t="n">
        <f aca="false">M32+N32</f>
        <v>524828127.375764</v>
      </c>
      <c r="T32" s="57"/>
    </row>
    <row r="33" customFormat="false" ht="13.8" hidden="false" customHeight="false" outlineLevel="0" collapsed="false">
      <c r="A33" s="1" t="n">
        <v>21</v>
      </c>
      <c r="B33" s="56"/>
      <c r="C33" s="6" t="n">
        <f aca="false">INCOME( D$2:D$10,  M$2:M$4,  A33)</f>
        <v>604522401.139926</v>
      </c>
      <c r="D33" s="6" t="n">
        <f aca="false">OUTGOING( D$2:D$10,  M$2:M$4,  A33,   P32)</f>
        <v>24243390.117901</v>
      </c>
      <c r="E33" s="57"/>
      <c r="F33" s="58" t="n">
        <f aca="false">INCOME( G$2:G$10,  M$2:M$4,  A33)</f>
        <v>617533020.5032</v>
      </c>
      <c r="G33" s="58" t="n">
        <f aca="false">OUTGOING( G$2:G$10,   M$2:M$4,  A33,  Q32)</f>
        <v>10101412.5491254</v>
      </c>
      <c r="H33" s="57"/>
      <c r="I33" s="58" t="n">
        <f aca="false">INCOME( J$2:J$10,  M$2:M$4,  A33)</f>
        <v>19274920.6181613</v>
      </c>
      <c r="J33" s="6" t="n">
        <f aca="false">OUTGOING(J$2:J$10,  M$2:M$4,  A33,   R32)</f>
        <v>0</v>
      </c>
      <c r="K33" s="57"/>
      <c r="L33" s="6" t="n">
        <f aca="false">YEARRESULT(A33, C33, D33, L30:L32, M$5, M$6)</f>
        <v>493237159.368721</v>
      </c>
      <c r="M33" s="6" t="n">
        <f aca="false">YEARRESULT(A33, F33, G33, M30:M32, M$5, M$6)</f>
        <v>516316866.760963</v>
      </c>
      <c r="N33" s="6" t="n">
        <f aca="false">YEARRESULT(A33, I33, J33, N30:N32, M$5, M$6)</f>
        <v>16383682.5254371</v>
      </c>
      <c r="O33" s="57"/>
      <c r="P33" s="6" t="n">
        <f aca="false">P32+L33</f>
        <v>3512847465.22365</v>
      </c>
      <c r="Q33" s="6" t="n">
        <f aca="false">Q32+M33</f>
        <v>6033584486.6214</v>
      </c>
      <c r="R33" s="6" t="n">
        <f aca="false">R32+N33</f>
        <v>1224103555.19504</v>
      </c>
      <c r="S33" s="6" t="n">
        <f aca="false">M33+N33</f>
        <v>532700549.2864</v>
      </c>
      <c r="T33" s="57"/>
    </row>
    <row r="34" customFormat="false" ht="13.8" hidden="false" customHeight="false" outlineLevel="0" collapsed="false">
      <c r="A34" s="1" t="n">
        <v>22</v>
      </c>
      <c r="B34" s="56"/>
      <c r="C34" s="6" t="n">
        <f aca="false">INCOME( D$2:D$10,  M$2:M$4,  A34)</f>
        <v>613590237.157025</v>
      </c>
      <c r="D34" s="6" t="n">
        <f aca="false">OUTGOING( D$2:D$10,  M$2:M$4,  A34,   P33)</f>
        <v>24607040.9696695</v>
      </c>
      <c r="E34" s="57"/>
      <c r="F34" s="58" t="n">
        <f aca="false">INCOME( G$2:G$10,  M$2:M$4,  A34)</f>
        <v>626796015.810747</v>
      </c>
      <c r="G34" s="58" t="n">
        <f aca="false">OUTGOING( G$2:G$10,   M$2:M$4,  A34,  Q33)</f>
        <v>10252933.7373623</v>
      </c>
      <c r="H34" s="57"/>
      <c r="I34" s="58" t="n">
        <f aca="false">INCOME( J$2:J$10,  M$2:M$4,  A34)</f>
        <v>19564044.4274337</v>
      </c>
      <c r="J34" s="6" t="n">
        <f aca="false">OUTGOING(J$2:J$10,  M$2:M$4,  A34,   R33)</f>
        <v>0</v>
      </c>
      <c r="K34" s="57"/>
      <c r="L34" s="6" t="n">
        <f aca="false">YEARRESULT(A34, C34, D34, L31:L33, M$5, M$6)</f>
        <v>500635716.759252</v>
      </c>
      <c r="M34" s="6" t="n">
        <f aca="false">YEARRESULT(A34, F34, G34, M31:M33, M$5, M$6)</f>
        <v>524061619.762377</v>
      </c>
      <c r="N34" s="6" t="n">
        <f aca="false">YEARRESULT(A34, I34, J34, N31:N33, M$5, M$6)</f>
        <v>16629437.7633186</v>
      </c>
      <c r="O34" s="57"/>
      <c r="P34" s="6" t="n">
        <f aca="false">P33+L34</f>
        <v>4013483181.9829</v>
      </c>
      <c r="Q34" s="6" t="n">
        <f aca="false">Q33+M34</f>
        <v>6557646106.38378</v>
      </c>
      <c r="R34" s="6" t="n">
        <f aca="false">R33+N34</f>
        <v>1240732992.95836</v>
      </c>
      <c r="S34" s="6" t="n">
        <f aca="false">M34+N34</f>
        <v>540691057.525696</v>
      </c>
      <c r="T34" s="57"/>
    </row>
    <row r="35" customFormat="false" ht="13.8" hidden="false" customHeight="false" outlineLevel="0" collapsed="false">
      <c r="A35" s="1" t="n">
        <v>23</v>
      </c>
      <c r="B35" s="56"/>
      <c r="C35" s="6" t="n">
        <f aca="false">INCOME( D$2:D$10,  M$2:M$4,  A35)</f>
        <v>622794090.71438</v>
      </c>
      <c r="D35" s="6" t="n">
        <f aca="false">OUTGOING( D$2:D$10,  M$2:M$4,  A35,   P34)</f>
        <v>24976146.5842145</v>
      </c>
      <c r="E35" s="57"/>
      <c r="F35" s="58" t="n">
        <f aca="false">INCOME( G$2:G$10,  M$2:M$4,  A35)</f>
        <v>636197956.047909</v>
      </c>
      <c r="G35" s="58" t="n">
        <f aca="false">OUTGOING( G$2:G$10,   M$2:M$4,  A35,  Q34)</f>
        <v>10406727.7434227</v>
      </c>
      <c r="H35" s="57"/>
      <c r="I35" s="58" t="n">
        <f aca="false">INCOME( J$2:J$10,  M$2:M$4,  A35)</f>
        <v>19857505.0938452</v>
      </c>
      <c r="J35" s="6" t="n">
        <f aca="false">OUTGOING(J$2:J$10,  M$2:M$4,  A35,   R34)</f>
        <v>0</v>
      </c>
      <c r="K35" s="57"/>
      <c r="L35" s="6" t="n">
        <f aca="false">YEARRESULT(A35, C35, D35, L32:L34, M$5, M$6)</f>
        <v>508145252.510641</v>
      </c>
      <c r="M35" s="6" t="n">
        <f aca="false">YEARRESULT(A35, F35, G35, M32:M34, M$5, M$6)</f>
        <v>531922544.058813</v>
      </c>
      <c r="N35" s="6" t="n">
        <f aca="false">YEARRESULT(A35, I35, J35, N32:N34, M$5, M$6)</f>
        <v>16878879.3297684</v>
      </c>
      <c r="O35" s="57"/>
      <c r="P35" s="6" t="n">
        <f aca="false">P34+L35</f>
        <v>4521628434.49355</v>
      </c>
      <c r="Q35" s="6" t="n">
        <f aca="false">Q34+M35</f>
        <v>7089568650.44259</v>
      </c>
      <c r="R35" s="6" t="n">
        <f aca="false">R34+N35</f>
        <v>1257611872.28813</v>
      </c>
      <c r="S35" s="6" t="n">
        <f aca="false">M35+N35</f>
        <v>548801423.388581</v>
      </c>
      <c r="T35" s="57"/>
    </row>
    <row r="36" customFormat="false" ht="13.8" hidden="false" customHeight="false" outlineLevel="0" collapsed="false">
      <c r="A36" s="1" t="n">
        <v>24</v>
      </c>
      <c r="B36" s="56"/>
      <c r="C36" s="6" t="n">
        <f aca="false">INCOME( D$2:D$10,  M$2:M$4,  A36)</f>
        <v>632136002.075096</v>
      </c>
      <c r="D36" s="6" t="n">
        <f aca="false">OUTGOING( D$2:D$10,  M$2:M$4,  A36,   P35)</f>
        <v>25350788.7829777</v>
      </c>
      <c r="E36" s="57"/>
      <c r="F36" s="58" t="n">
        <f aca="false">INCOME( G$2:G$10,  M$2:M$4,  A36)</f>
        <v>645740925.388627</v>
      </c>
      <c r="G36" s="58" t="n">
        <f aca="false">OUTGOING( G$2:G$10,   M$2:M$4,  A36,  Q35)</f>
        <v>10562828.6595741</v>
      </c>
      <c r="H36" s="57"/>
      <c r="I36" s="58" t="n">
        <f aca="false">INCOME( J$2:J$10,  M$2:M$4,  A36)</f>
        <v>20155367.6702529</v>
      </c>
      <c r="J36" s="6" t="n">
        <f aca="false">OUTGOING(J$2:J$10,  M$2:M$4,  A36,   R35)</f>
        <v>0</v>
      </c>
      <c r="K36" s="57"/>
      <c r="L36" s="6" t="n">
        <f aca="false">YEARRESULT(A36, C36, D36, L33:L35, M$5, M$6)</f>
        <v>515767431.2983</v>
      </c>
      <c r="M36" s="6" t="n">
        <f aca="false">YEARRESULT(A36, F36, G36, M33:M35, M$5, M$6)</f>
        <v>539901382.219695</v>
      </c>
      <c r="N36" s="6" t="n">
        <f aca="false">YEARRESULT(A36, I36, J36, N33:N35, M$5, M$6)</f>
        <v>17132062.5197149</v>
      </c>
      <c r="O36" s="57"/>
      <c r="P36" s="6" t="n">
        <f aca="false">P35+L36</f>
        <v>5037395865.79185</v>
      </c>
      <c r="Q36" s="6" t="n">
        <f aca="false">Q35+M36</f>
        <v>7629470032.66229</v>
      </c>
      <c r="R36" s="6" t="n">
        <f aca="false">R35+N36</f>
        <v>1274743934.80784</v>
      </c>
      <c r="S36" s="6" t="n">
        <f aca="false">M36+N36</f>
        <v>557033444.73941</v>
      </c>
      <c r="T36" s="57"/>
    </row>
    <row r="37" customFormat="false" ht="13.8" hidden="false" customHeight="false" outlineLevel="0" collapsed="false">
      <c r="A37" s="1" t="n">
        <v>25</v>
      </c>
      <c r="B37" s="56"/>
      <c r="C37" s="6" t="n">
        <f aca="false">INCOME( D$2:D$10,  M$2:M$4,  A37)</f>
        <v>641618042.106222</v>
      </c>
      <c r="D37" s="6" t="n">
        <f aca="false">OUTGOING( D$2:D$10,  M$2:M$4,  A37,   P36)</f>
        <v>25731050.6147224</v>
      </c>
      <c r="E37" s="57"/>
      <c r="F37" s="58" t="n">
        <f aca="false">INCOME( G$2:G$10,  M$2:M$4,  A37)</f>
        <v>655427039.269457</v>
      </c>
      <c r="G37" s="58" t="n">
        <f aca="false">OUTGOING( G$2:G$10,   M$2:M$4,  A37,  Q36)</f>
        <v>10721271.0894677</v>
      </c>
      <c r="H37" s="57"/>
      <c r="I37" s="58" t="n">
        <f aca="false">INCOME( J$2:J$10,  M$2:M$4,  A37)</f>
        <v>20457698.1853067</v>
      </c>
      <c r="J37" s="6" t="n">
        <f aca="false">OUTGOING(J$2:J$10,  M$2:M$4,  A37,   R36)</f>
        <v>0</v>
      </c>
      <c r="K37" s="57"/>
      <c r="L37" s="6" t="n">
        <f aca="false">YEARRESULT(A37, C37, D37, L34:L36, M$5, M$6)</f>
        <v>523503942.767775</v>
      </c>
      <c r="M37" s="6" t="n">
        <f aca="false">YEARRESULT(A37, F37, G37, M34:M36, M$5, M$6)</f>
        <v>547999902.952991</v>
      </c>
      <c r="N37" s="6" t="n">
        <f aca="false">YEARRESULT(A37, I37, J37, N34:N36, M$5, M$6)</f>
        <v>17389043.4575107</v>
      </c>
      <c r="O37" s="57"/>
      <c r="P37" s="6" t="n">
        <f aca="false">P36+L37</f>
        <v>5560899808.55962</v>
      </c>
      <c r="Q37" s="6" t="n">
        <f aca="false">Q36+M37</f>
        <v>8177469935.61528</v>
      </c>
      <c r="R37" s="6" t="n">
        <f aca="false">R36+N37</f>
        <v>1292132978.26535</v>
      </c>
      <c r="S37" s="6" t="n">
        <f aca="false">M37+N37</f>
        <v>565388946.410501</v>
      </c>
      <c r="T37" s="57"/>
    </row>
    <row r="38" customFormat="false" ht="13.8" hidden="false" customHeight="false" outlineLevel="0" collapsed="false">
      <c r="A38" s="1" t="n">
        <v>26</v>
      </c>
      <c r="B38" s="56"/>
      <c r="C38" s="6" t="n">
        <f aca="false">INCOME( D$2:D$10,  M$2:M$4,  A38)</f>
        <v>651242312.737816</v>
      </c>
      <c r="D38" s="6" t="n">
        <f aca="false">OUTGOING( D$2:D$10,  M$2:M$4,  A38,   P37)</f>
        <v>26117016.3739432</v>
      </c>
      <c r="E38" s="57"/>
      <c r="F38" s="58" t="n">
        <f aca="false">INCOME( G$2:G$10,  M$2:M$4,  A38)</f>
        <v>665258444.858498</v>
      </c>
      <c r="G38" s="58" t="n">
        <f aca="false">OUTGOING( G$2:G$10,   M$2:M$4,  A38,  Q37)</f>
        <v>10882090.1558097</v>
      </c>
      <c r="H38" s="57"/>
      <c r="I38" s="58" t="n">
        <f aca="false">INCOME( J$2:J$10,  M$2:M$4,  A38)</f>
        <v>20764563.6580862</v>
      </c>
      <c r="J38" s="6" t="n">
        <f aca="false">OUTGOING(J$2:J$10,  M$2:M$4,  A38,   R37)</f>
        <v>0</v>
      </c>
      <c r="K38" s="57"/>
      <c r="L38" s="6" t="n">
        <f aca="false">YEARRESULT(A38, C38, D38, L35:L37, M$5, M$6)</f>
        <v>531356501.909291</v>
      </c>
      <c r="M38" s="6" t="n">
        <f aca="false">YEARRESULT(A38, F38, G38, M35:M37, M$5, M$6)</f>
        <v>556219901.497285</v>
      </c>
      <c r="N38" s="6" t="n">
        <f aca="false">YEARRESULT(A38, I38, J38, N35:N37, M$5, M$6)</f>
        <v>17649879.1093733</v>
      </c>
      <c r="O38" s="57"/>
      <c r="P38" s="6" t="n">
        <f aca="false">P37+L38</f>
        <v>6092256310.46891</v>
      </c>
      <c r="Q38" s="6" t="n">
        <f aca="false">Q37+M38</f>
        <v>8733689837.11256</v>
      </c>
      <c r="R38" s="6" t="n">
        <f aca="false">R37+N38</f>
        <v>1309782857.37472</v>
      </c>
      <c r="S38" s="6" t="n">
        <f aca="false">M38+N38</f>
        <v>573869780.606659</v>
      </c>
      <c r="T38" s="57"/>
    </row>
    <row r="39" customFormat="false" ht="13.8" hidden="false" customHeight="false" outlineLevel="0" collapsed="false">
      <c r="A39" s="1" t="n">
        <v>27</v>
      </c>
      <c r="B39" s="56"/>
      <c r="C39" s="6" t="n">
        <f aca="false">INCOME( D$2:D$10,  M$2:M$4,  A39)</f>
        <v>661010947.428883</v>
      </c>
      <c r="D39" s="6" t="n">
        <f aca="false">OUTGOING( D$2:D$10,  M$2:M$4,  A39,   P38)</f>
        <v>26508771.6195524</v>
      </c>
      <c r="E39" s="57"/>
      <c r="F39" s="58" t="n">
        <f aca="false">INCOME( G$2:G$10,  M$2:M$4,  A39)</f>
        <v>675237321.531376</v>
      </c>
      <c r="G39" s="58" t="n">
        <f aca="false">OUTGOING( G$2:G$10,   M$2:M$4,  A39,  Q38)</f>
        <v>11045321.5081468</v>
      </c>
      <c r="H39" s="57"/>
      <c r="I39" s="58" t="n">
        <f aca="false">INCOME( J$2:J$10,  M$2:M$4,  A39)</f>
        <v>21076032.1129575</v>
      </c>
      <c r="J39" s="6" t="n">
        <f aca="false">OUTGOING(J$2:J$10,  M$2:M$4,  A39,   R38)</f>
        <v>0</v>
      </c>
      <c r="K39" s="57"/>
      <c r="L39" s="6" t="n">
        <f aca="false">YEARRESULT(A39, C39, D39, L36:L38, M$5, M$6)</f>
        <v>539326849.437931</v>
      </c>
      <c r="M39" s="6" t="n">
        <f aca="false">YEARRESULT(A39, F39, G39, M36:M38, M$5, M$6)</f>
        <v>564563200.019745</v>
      </c>
      <c r="N39" s="6" t="n">
        <f aca="false">YEARRESULT(A39, I39, J39, N36:N38, M$5, M$6)</f>
        <v>17914627.2960139</v>
      </c>
      <c r="O39" s="57"/>
      <c r="P39" s="6" t="n">
        <f aca="false">P38+L39</f>
        <v>6631583159.90684</v>
      </c>
      <c r="Q39" s="6" t="n">
        <f aca="false">Q38+M39</f>
        <v>9298253037.13231</v>
      </c>
      <c r="R39" s="6" t="n">
        <f aca="false">R38+N39</f>
        <v>1327697484.67074</v>
      </c>
      <c r="S39" s="6" t="n">
        <f aca="false">M39+N39</f>
        <v>582477827.315759</v>
      </c>
      <c r="T39" s="57"/>
    </row>
    <row r="40" customFormat="false" ht="13.8" hidden="false" customHeight="false" outlineLevel="0" collapsed="false">
      <c r="A40" s="1" t="n">
        <v>28</v>
      </c>
      <c r="B40" s="56"/>
      <c r="C40" s="6" t="n">
        <f aca="false">INCOME( D$2:D$10,  M$2:M$4,  A40)</f>
        <v>670926111.640316</v>
      </c>
      <c r="D40" s="6" t="n">
        <f aca="false">OUTGOING( D$2:D$10,  M$2:M$4,  A40,   P39)</f>
        <v>26906403.1938457</v>
      </c>
      <c r="E40" s="57"/>
      <c r="F40" s="58" t="n">
        <f aca="false">INCOME( G$2:G$10,  M$2:M$4,  A40)</f>
        <v>685365881.354346</v>
      </c>
      <c r="G40" s="58" t="n">
        <f aca="false">OUTGOING( G$2:G$10,   M$2:M$4,  A40,  Q39)</f>
        <v>11211001.330769</v>
      </c>
      <c r="H40" s="57"/>
      <c r="I40" s="58" t="n">
        <f aca="false">INCOME( J$2:J$10,  M$2:M$4,  A40)</f>
        <v>21392172.5946519</v>
      </c>
      <c r="J40" s="6" t="n">
        <f aca="false">OUTGOING(J$2:J$10,  M$2:M$4,  A40,   R39)</f>
        <v>0</v>
      </c>
      <c r="K40" s="57"/>
      <c r="L40" s="6" t="n">
        <f aca="false">YEARRESULT(A40, C40, D40, L37:L39, M$5, M$6)</f>
        <v>547416752.1795</v>
      </c>
      <c r="M40" s="6" t="n">
        <f aca="false">YEARRESULT(A40, F40, G40, M37:M39, M$5, M$6)</f>
        <v>573031648.020041</v>
      </c>
      <c r="N40" s="6" t="n">
        <f aca="false">YEARRESULT(A40, I40, J40, N37:N39, M$5, M$6)</f>
        <v>18183346.7054541</v>
      </c>
      <c r="O40" s="57"/>
      <c r="P40" s="6" t="n">
        <f aca="false">P39+L40</f>
        <v>7178999912.08634</v>
      </c>
      <c r="Q40" s="6" t="n">
        <f aca="false">Q39+M40</f>
        <v>9871284685.15235</v>
      </c>
      <c r="R40" s="6" t="n">
        <f aca="false">R39+N40</f>
        <v>1345880831.37619</v>
      </c>
      <c r="S40" s="6" t="n">
        <f aca="false">M40+N40</f>
        <v>591214994.725495</v>
      </c>
      <c r="T40" s="57"/>
    </row>
    <row r="41" customFormat="false" ht="13.8" hidden="false" customHeight="false" outlineLevel="0" collapsed="false">
      <c r="A41" s="1" t="n">
        <v>29</v>
      </c>
      <c r="B41" s="56"/>
      <c r="C41" s="6" t="n">
        <f aca="false">INCOME( D$2:D$10,  M$2:M$4,  A41)</f>
        <v>680990003.314921</v>
      </c>
      <c r="D41" s="6" t="n">
        <f aca="false">OUTGOING( D$2:D$10,  M$2:M$4,  A41,   P40)</f>
        <v>27309999.2417533</v>
      </c>
      <c r="E41" s="57"/>
      <c r="F41" s="58" t="n">
        <f aca="false">INCOME( G$2:G$10,  M$2:M$4,  A41)</f>
        <v>695646369.574662</v>
      </c>
      <c r="G41" s="58" t="n">
        <f aca="false">OUTGOING( G$2:G$10,   M$2:M$4,  A41,  Q40)</f>
        <v>11379166.3507306</v>
      </c>
      <c r="H41" s="57"/>
      <c r="I41" s="58" t="n">
        <f aca="false">INCOME( J$2:J$10,  M$2:M$4,  A41)</f>
        <v>21713055.1835717</v>
      </c>
      <c r="J41" s="6" t="n">
        <f aca="false">OUTGOING(J$2:J$10,  M$2:M$4,  A41,   R40)</f>
        <v>0</v>
      </c>
      <c r="K41" s="57"/>
      <c r="L41" s="6" t="n">
        <f aca="false">YEARRESULT(A41, C41, D41, L38:L40, M$5, M$6)</f>
        <v>555628003.462192</v>
      </c>
      <c r="M41" s="6" t="n">
        <f aca="false">YEARRESULT(A41, F41, G41, M38:M40, M$5, M$6)</f>
        <v>581627122.740341</v>
      </c>
      <c r="N41" s="6" t="n">
        <f aca="false">YEARRESULT(A41, I41, J41, N38:N40, M$5, M$6)</f>
        <v>18456096.9060359</v>
      </c>
      <c r="O41" s="57"/>
      <c r="P41" s="6" t="n">
        <f aca="false">P40+L41</f>
        <v>7734627915.54853</v>
      </c>
      <c r="Q41" s="6" t="n">
        <f aca="false">Q40+M41</f>
        <v>10452911807.8927</v>
      </c>
      <c r="R41" s="6" t="n">
        <f aca="false">R40+N41</f>
        <v>1364336928.28223</v>
      </c>
      <c r="S41" s="6" t="n">
        <f aca="false">M41+N41</f>
        <v>600083219.646377</v>
      </c>
      <c r="T41" s="57"/>
    </row>
    <row r="42" customFormat="false" ht="13.8" hidden="false" customHeight="false" outlineLevel="0" collapsed="false">
      <c r="A42" s="1" t="n">
        <v>30</v>
      </c>
      <c r="B42" s="56"/>
      <c r="C42" s="6" t="n">
        <f aca="false">INCOME( D$2:D$10,  M$2:M$4,  A42)</f>
        <v>691204853.364644</v>
      </c>
      <c r="D42" s="6" t="n">
        <f aca="false">OUTGOING( D$2:D$10,  M$2:M$4,  A42,   P41)</f>
        <v>27719649.2303796</v>
      </c>
      <c r="E42" s="57"/>
      <c r="F42" s="58" t="n">
        <f aca="false">INCOME( G$2:G$10,  M$2:M$4,  A42)</f>
        <v>706081065.118281</v>
      </c>
      <c r="G42" s="58" t="n">
        <f aca="false">OUTGOING( G$2:G$10,   M$2:M$4,  A42,  Q41)</f>
        <v>11549853.8459915</v>
      </c>
      <c r="H42" s="57"/>
      <c r="I42" s="58" t="n">
        <f aca="false">INCOME( J$2:J$10,  M$2:M$4,  A42)</f>
        <v>22038751.0113253</v>
      </c>
      <c r="J42" s="6" t="n">
        <f aca="false">OUTGOING(J$2:J$10,  M$2:M$4,  A42,   R41)</f>
        <v>0</v>
      </c>
      <c r="K42" s="57"/>
      <c r="L42" s="6" t="n">
        <f aca="false">YEARRESULT(A42, C42, D42, L39:L41, M$5, M$6)</f>
        <v>563962423.514125</v>
      </c>
      <c r="M42" s="6" t="n">
        <f aca="false">YEARRESULT(A42, F42, G42, M39:M41, M$5, M$6)</f>
        <v>590351529.581446</v>
      </c>
      <c r="N42" s="6" t="n">
        <f aca="false">YEARRESULT(A42, I42, J42, N39:N41, M$5, M$6)</f>
        <v>18732938.3596265</v>
      </c>
      <c r="O42" s="57"/>
      <c r="P42" s="6" t="n">
        <f aca="false">P41+L42</f>
        <v>8298590339.06266</v>
      </c>
      <c r="Q42" s="6" t="n">
        <f aca="false">Q41+M42</f>
        <v>11043263337.4741</v>
      </c>
      <c r="R42" s="6" t="n">
        <f aca="false">R41+N42</f>
        <v>1383069866.64185</v>
      </c>
      <c r="S42" s="6" t="n">
        <f aca="false">M42+N42</f>
        <v>609084467.941073</v>
      </c>
      <c r="T42" s="57"/>
    </row>
    <row r="43" customFormat="false" ht="13.8" hidden="false" customHeight="false" outlineLevel="0" collapsed="false">
      <c r="C43" s="59"/>
      <c r="D43" s="59" t="s">
        <v>0</v>
      </c>
      <c r="E43" s="25"/>
      <c r="F43" s="24"/>
      <c r="G43" s="24"/>
      <c r="H43" s="25"/>
      <c r="I43" s="59"/>
      <c r="J43" s="59"/>
      <c r="K43" s="25"/>
      <c r="L43" s="59"/>
      <c r="M43" s="59"/>
      <c r="N43" s="59"/>
      <c r="O43" s="25"/>
      <c r="P43" s="60" t="s">
        <v>33</v>
      </c>
      <c r="Q43" s="60"/>
      <c r="R43" s="60"/>
      <c r="S43" s="25"/>
      <c r="T43" s="25"/>
      <c r="U43" s="59"/>
      <c r="V43" s="59"/>
      <c r="W43" s="59"/>
      <c r="X43" s="59"/>
      <c r="Y43" s="59"/>
      <c r="Z43" s="59"/>
      <c r="AA43" s="59"/>
      <c r="AB43" s="59"/>
      <c r="AC43" s="59"/>
    </row>
    <row r="44" s="5" customFormat="true" ht="13.8" hidden="false" customHeight="false" outlineLevel="0" collapsed="false">
      <c r="A44" s="16"/>
      <c r="B44" s="16"/>
      <c r="C44" s="24"/>
      <c r="D44" s="24"/>
      <c r="E44" s="61"/>
      <c r="F44" s="24"/>
      <c r="G44" s="24"/>
      <c r="H44" s="61"/>
      <c r="I44" s="24"/>
      <c r="J44" s="24"/>
      <c r="K44" s="61"/>
      <c r="L44" s="24"/>
      <c r="M44" s="24"/>
      <c r="N44" s="24"/>
      <c r="O44" s="61"/>
      <c r="P44" s="62" t="n">
        <f aca="false">ABS(MIN(P13:P42))</f>
        <v>1373384091.02716</v>
      </c>
      <c r="Q44" s="62" t="n">
        <f aca="false">ABS(MIN(Q13:Q42))</f>
        <v>65801250</v>
      </c>
      <c r="R44" s="62" t="n">
        <f aca="false">ABS(MIN(R13:R42))</f>
        <v>68000000</v>
      </c>
      <c r="S44" s="62" t="n">
        <f aca="false">ABS(MIN(S13:S42))</f>
        <v>17170000</v>
      </c>
      <c r="T44" s="63"/>
      <c r="U44" s="24"/>
      <c r="V44" s="24"/>
      <c r="W44" s="24"/>
      <c r="X44" s="24"/>
      <c r="Y44" s="24"/>
      <c r="Z44" s="24"/>
      <c r="AA44" s="24"/>
      <c r="AB44" s="24"/>
      <c r="AC44" s="24"/>
      <c r="AMD44" s="64"/>
      <c r="AME44" s="64"/>
      <c r="AMF44" s="64"/>
      <c r="AMG44" s="64"/>
      <c r="AMH44" s="64"/>
      <c r="AMI44" s="64"/>
      <c r="AMJ44" s="64"/>
    </row>
    <row r="45" s="67" customFormat="true" ht="13.8" hidden="false" customHeight="false" outlineLevel="0" collapsed="false">
      <c r="A45" s="65"/>
      <c r="B45" s="65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6"/>
      <c r="Q45" s="66"/>
      <c r="R45" s="66"/>
      <c r="S45" s="66"/>
      <c r="T45" s="63"/>
      <c r="U45" s="61"/>
      <c r="V45" s="61"/>
      <c r="W45" s="61"/>
      <c r="X45" s="61"/>
      <c r="Y45" s="61"/>
      <c r="Z45" s="61"/>
      <c r="AA45" s="61"/>
      <c r="AB45" s="61"/>
      <c r="AC45" s="61"/>
      <c r="AMD45" s="15"/>
      <c r="AME45" s="15"/>
      <c r="AMF45" s="15"/>
      <c r="AMG45" s="15"/>
      <c r="AMH45" s="15"/>
      <c r="AMI45" s="15"/>
      <c r="AMJ45" s="15"/>
    </row>
    <row r="46" s="71" customFormat="true" ht="13.8" hidden="false" customHeight="false" outlineLevel="0" collapsed="false">
      <c r="A46" s="68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 t="n">
        <f aca="false">P13/P$44 * 100</f>
        <v>-8.73754114264214</v>
      </c>
      <c r="Q46" s="70" t="n">
        <f aca="false">Q13/Q$44 * 100</f>
        <v>-77.2477726486959</v>
      </c>
      <c r="R46" s="70" t="n">
        <f aca="false">R13/R$44 * 100</f>
        <v>100</v>
      </c>
      <c r="S46" s="70" t="n">
        <f aca="false">S13/S$44 * 100</f>
        <v>100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MD46" s="72"/>
      <c r="AME46" s="72"/>
      <c r="AMF46" s="72"/>
      <c r="AMG46" s="72"/>
      <c r="AMH46" s="72"/>
      <c r="AMI46" s="72"/>
      <c r="AMJ46" s="72"/>
    </row>
    <row r="47" s="5" customFormat="true" ht="13.8" hidden="false" customHeight="false" outlineLevel="0" collapsed="false">
      <c r="A47" s="16"/>
      <c r="B47" s="1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73" t="n">
        <f aca="false">P14/P$44 * 100</f>
        <v>-17.7391744663206</v>
      </c>
      <c r="Q47" s="73" t="n">
        <f aca="false">Q14/Q$44 * 100</f>
        <v>-100</v>
      </c>
      <c r="R47" s="73" t="n">
        <f aca="false">R14/R$44 * 100</f>
        <v>222.572120003846</v>
      </c>
      <c r="S47" s="73" t="n">
        <f aca="false">S14/S$44 * 100</f>
        <v>398.239904499797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MD47" s="64"/>
      <c r="AME47" s="64"/>
      <c r="AMF47" s="64"/>
      <c r="AMG47" s="64"/>
      <c r="AMH47" s="64"/>
      <c r="AMI47" s="64"/>
      <c r="AMJ47" s="64"/>
    </row>
    <row r="48" s="5" customFormat="true" ht="13.8" hidden="false" customHeight="false" outlineLevel="0" collapsed="false">
      <c r="A48" s="16"/>
      <c r="B48" s="1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73" t="n">
        <f aca="false">P15/P$44 * 100</f>
        <v>-27.0108567897095</v>
      </c>
      <c r="Q48" s="73" t="n">
        <f aca="false">Q15/Q$44 * 100</f>
        <v>-94.365997055527</v>
      </c>
      <c r="R48" s="73" t="n">
        <f aca="false">R15/R$44 * 100</f>
        <v>346.666740007692</v>
      </c>
      <c r="S48" s="73" t="n">
        <f aca="false">S15/S$44 * 100</f>
        <v>513.055247321579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MD48" s="64"/>
      <c r="AME48" s="64"/>
      <c r="AMF48" s="64"/>
      <c r="AMG48" s="64"/>
      <c r="AMH48" s="64"/>
      <c r="AMI48" s="64"/>
      <c r="AMJ48" s="64"/>
    </row>
    <row r="49" s="5" customFormat="true" ht="13.8" hidden="false" customHeight="false" outlineLevel="0" collapsed="false">
      <c r="A49" s="16"/>
      <c r="B49" s="1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73" t="n">
        <f aca="false">P16/P$44 * 100</f>
        <v>-36.5586642153022</v>
      </c>
      <c r="Q49" s="73" t="n">
        <f aca="false">Q16/Q$44 * 100</f>
        <v>-16.8180231455519</v>
      </c>
      <c r="R49" s="73" t="n">
        <f aca="false">R16/R$44 * 100</f>
        <v>472.306697511537</v>
      </c>
      <c r="S49" s="73" t="n">
        <f aca="false">S16/S$44 * 100</f>
        <v>794.774066890231</v>
      </c>
      <c r="T49" s="24"/>
      <c r="U49" s="24"/>
      <c r="V49" s="24"/>
      <c r="W49" s="24"/>
      <c r="X49" s="24"/>
      <c r="Y49" s="24"/>
      <c r="Z49" s="24"/>
      <c r="AA49" s="24"/>
      <c r="AB49" s="24"/>
      <c r="AC49" s="24"/>
      <c r="AMD49" s="64"/>
      <c r="AME49" s="64"/>
      <c r="AMF49" s="64"/>
      <c r="AMG49" s="64"/>
      <c r="AMH49" s="64"/>
      <c r="AMI49" s="64"/>
      <c r="AMJ49" s="64"/>
    </row>
    <row r="50" s="5" customFormat="true" ht="13.8" hidden="false" customHeight="false" outlineLevel="0" collapsed="false">
      <c r="A50" s="16"/>
      <c r="B50" s="1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73" t="n">
        <f aca="false">P17/P$44 * 100</f>
        <v>-46.388794367642</v>
      </c>
      <c r="Q50" s="73" t="n">
        <f aca="false">Q17/Q$44 * 100</f>
        <v>111.360159785231</v>
      </c>
      <c r="R50" s="73" t="n">
        <f aca="false">R17/R$44 * 100</f>
        <v>599.515172577883</v>
      </c>
      <c r="S50" s="73" t="n">
        <f aca="false">S17/S$44 * 100</f>
        <v>995.018110896079</v>
      </c>
      <c r="T50" s="24"/>
      <c r="U50" s="24"/>
      <c r="V50" s="24"/>
      <c r="W50" s="24"/>
      <c r="X50" s="24"/>
      <c r="Y50" s="24"/>
      <c r="Z50" s="24"/>
      <c r="AA50" s="24"/>
      <c r="AB50" s="24"/>
      <c r="AC50" s="24"/>
      <c r="AMD50" s="64"/>
      <c r="AME50" s="64"/>
      <c r="AMF50" s="64"/>
      <c r="AMG50" s="64"/>
      <c r="AMH50" s="64"/>
      <c r="AMI50" s="64"/>
      <c r="AMJ50" s="64"/>
    </row>
    <row r="51" s="5" customFormat="true" ht="13.8" hidden="false" customHeight="false" outlineLevel="0" collapsed="false">
      <c r="A51" s="16"/>
      <c r="B51" s="1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73" t="n">
        <f aca="false">P18/P$44 * 100</f>
        <v>-56.5075686718608</v>
      </c>
      <c r="Q51" s="73" t="n">
        <f aca="false">Q18/Q$44 * 100</f>
        <v>291.670009713315</v>
      </c>
      <c r="R51" s="73" t="n">
        <f aca="false">R18/R$44 * 100</f>
        <v>728.315692970166</v>
      </c>
      <c r="S51" s="73" t="n">
        <f aca="false">S18/S$44 * 100</f>
        <v>1201.10942919369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MD51" s="64"/>
      <c r="AME51" s="64"/>
      <c r="AMF51" s="64"/>
      <c r="AMG51" s="64"/>
      <c r="AMH51" s="64"/>
      <c r="AMI51" s="64"/>
      <c r="AMJ51" s="64"/>
    </row>
    <row r="52" s="5" customFormat="true" ht="13.8" hidden="false" customHeight="false" outlineLevel="0" collapsed="false">
      <c r="A52" s="16"/>
      <c r="B52" s="1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73" t="n">
        <f aca="false">P19/P$44 * 100</f>
        <v>-66.9214346732304</v>
      </c>
      <c r="Q52" s="73" t="n">
        <f aca="false">Q19/Q$44 * 100</f>
        <v>525.646636557461</v>
      </c>
      <c r="R52" s="73" t="n">
        <f aca="false">R19/R$44 * 100</f>
        <v>858.732139368276</v>
      </c>
      <c r="S52" s="73" t="n">
        <f aca="false">S19/S$44 * 100</f>
        <v>1413.17838510191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MD52" s="64"/>
      <c r="AME52" s="64"/>
      <c r="AMF52" s="64"/>
      <c r="AMG52" s="64"/>
      <c r="AMH52" s="64"/>
      <c r="AMI52" s="64"/>
      <c r="AMJ52" s="64"/>
    </row>
    <row r="53" s="5" customFormat="true" ht="13.8" hidden="false" customHeight="false" outlineLevel="0" collapsed="false">
      <c r="A53" s="16"/>
      <c r="B53" s="1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73" t="n">
        <f aca="false">P20/P$44 * 100</f>
        <v>-77.6369683984471</v>
      </c>
      <c r="Q53" s="73" t="n">
        <f aca="false">Q20/Q$44 * 100</f>
        <v>814.859473908917</v>
      </c>
      <c r="R53" s="73" t="n">
        <f aca="false">R20/R$44 * 100</f>
        <v>990.7887506623</v>
      </c>
      <c r="S53" s="73" t="n">
        <f aca="false">S20/S$44 * 100</f>
        <v>1631.35793720245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MD53" s="64"/>
      <c r="AME53" s="64"/>
      <c r="AMF53" s="64"/>
      <c r="AMG53" s="64"/>
      <c r="AMH53" s="64"/>
      <c r="AMI53" s="64"/>
      <c r="AMJ53" s="64"/>
    </row>
    <row r="54" s="5" customFormat="true" ht="13.8" hidden="false" customHeight="false" outlineLevel="0" collapsed="false">
      <c r="A54" s="16"/>
      <c r="B54" s="1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73" t="n">
        <f aca="false">P21/P$44 * 100</f>
        <v>-88.6608767593759</v>
      </c>
      <c r="Q54" s="73" t="n">
        <f aca="false">Q21/Q$44 * 100</f>
        <v>1160.91296334186</v>
      </c>
      <c r="R54" s="73" t="n">
        <f aca="false">R21/R$44 * 100</f>
        <v>1124.51012932568</v>
      </c>
      <c r="S54" s="73" t="n">
        <f aca="false">S21/S$44 * 100</f>
        <v>1855.78368786599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MD54" s="64"/>
      <c r="AME54" s="64"/>
      <c r="AMF54" s="64"/>
      <c r="AMG54" s="64"/>
      <c r="AMH54" s="64"/>
      <c r="AMI54" s="64"/>
      <c r="AMJ54" s="64"/>
    </row>
    <row r="55" s="5" customFormat="true" ht="13.8" hidden="false" customHeight="false" outlineLevel="0" collapsed="false">
      <c r="A55" s="16"/>
      <c r="B55" s="1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73" t="n">
        <f aca="false">P22/P$44 * 100</f>
        <v>-100</v>
      </c>
      <c r="Q55" s="73" t="n">
        <f aca="false">Q22/Q$44 * 100</f>
        <v>1565.44725153034</v>
      </c>
      <c r="R55" s="73" t="n">
        <f aca="false">R22/R$44 * 100</f>
        <v>1259.92124686895</v>
      </c>
      <c r="S55" s="73" t="n">
        <f aca="false">S22/S$44 * 100</f>
        <v>2086.59393265021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MD55" s="64"/>
      <c r="AME55" s="64"/>
      <c r="AMF55" s="64"/>
      <c r="AMG55" s="64"/>
      <c r="AMH55" s="64"/>
      <c r="AMI55" s="64"/>
      <c r="AMJ55" s="64"/>
    </row>
    <row r="56" s="5" customFormat="true" ht="13.8" hidden="false" customHeight="false" outlineLevel="0" collapsed="false">
      <c r="A56" s="16"/>
      <c r="B56" s="1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73" t="n">
        <f aca="false">P23/P$44 * 100</f>
        <v>-80.3932064739682</v>
      </c>
      <c r="Q56" s="73" t="n">
        <f aca="false">Q23/Q$44 * 100</f>
        <v>2030.13890040188</v>
      </c>
      <c r="R56" s="73" t="n">
        <f aca="false">R23/R$44 * 100</f>
        <v>1397.04744937531</v>
      </c>
      <c r="S56" s="73" t="n">
        <f aca="false">S23/S$44 * 100</f>
        <v>2323.92971058482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MD56" s="64"/>
      <c r="AME56" s="64"/>
      <c r="AMF56" s="64"/>
      <c r="AMG56" s="64"/>
      <c r="AMH56" s="64"/>
      <c r="AMI56" s="64"/>
      <c r="AMJ56" s="64"/>
    </row>
    <row r="57" s="5" customFormat="true" ht="13.8" hidden="false" customHeight="false" outlineLevel="0" collapsed="false">
      <c r="A57" s="16"/>
      <c r="B57" s="1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73" t="n">
        <f aca="false">P24/P$44 * 100</f>
        <v>-48.9831009558124</v>
      </c>
      <c r="Q57" s="73" t="n">
        <f aca="false">Q24/Q$44 * 100</f>
        <v>2556.70161056215</v>
      </c>
      <c r="R57" s="73" t="n">
        <f aca="false">R24/R$44 * 100</f>
        <v>1535.91446311921</v>
      </c>
      <c r="S57" s="73" t="n">
        <f aca="false">S24/S$44 * 100</f>
        <v>2567.93485535926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MD57" s="64"/>
      <c r="AME57" s="64"/>
      <c r="AMF57" s="64"/>
      <c r="AMG57" s="64"/>
      <c r="AMH57" s="64"/>
      <c r="AMI57" s="64"/>
      <c r="AMJ57" s="64"/>
    </row>
    <row r="58" s="5" customFormat="true" ht="13.8" hidden="false" customHeight="false" outlineLevel="0" collapsed="false">
      <c r="A58" s="16"/>
      <c r="B58" s="1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73" t="n">
        <f aca="false">P25/P$44 * 100</f>
        <v>-17.1018438548842</v>
      </c>
      <c r="Q58" s="73" t="n">
        <f aca="false">Q25/Q$44 * 100</f>
        <v>3207.38354333886</v>
      </c>
      <c r="R58" s="73" t="n">
        <f aca="false">R25/R$44 * 100</f>
        <v>1617.08357349618</v>
      </c>
      <c r="S58" s="73" t="n">
        <f aca="false">S25/S$44 * 100</f>
        <v>2815.09516801153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MD58" s="64"/>
      <c r="AME58" s="64"/>
      <c r="AMF58" s="64"/>
      <c r="AMG58" s="64"/>
      <c r="AMH58" s="64"/>
      <c r="AMI58" s="64"/>
      <c r="AMJ58" s="64"/>
    </row>
    <row r="59" s="5" customFormat="true" ht="13.8" hidden="false" customHeight="false" outlineLevel="0" collapsed="false">
      <c r="A59" s="16"/>
      <c r="B59" s="1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73" t="n">
        <f aca="false">P26/P$44 * 100</f>
        <v>15.2576321025578</v>
      </c>
      <c r="Q59" s="73" t="n">
        <f aca="false">Q26/Q$44 * 100</f>
        <v>3914.38429092378</v>
      </c>
      <c r="R59" s="73" t="n">
        <f aca="false">R26/R$44 * 100</f>
        <v>1638.79259832715</v>
      </c>
      <c r="S59" s="73" t="n">
        <f aca="false">S26/S$44 * 100</f>
        <v>2795.44243625673</v>
      </c>
      <c r="T59" s="24"/>
      <c r="U59" s="24"/>
      <c r="V59" s="24"/>
      <c r="W59" s="24"/>
      <c r="X59" s="24"/>
      <c r="Y59" s="24"/>
      <c r="Z59" s="24"/>
      <c r="AA59" s="24"/>
      <c r="AB59" s="24"/>
      <c r="AC59" s="24"/>
      <c r="AMD59" s="64"/>
      <c r="AME59" s="64"/>
      <c r="AMF59" s="64"/>
      <c r="AMG59" s="64"/>
      <c r="AMH59" s="64"/>
      <c r="AMI59" s="64"/>
      <c r="AMJ59" s="64"/>
    </row>
    <row r="60" s="5" customFormat="true" ht="13.8" hidden="false" customHeight="false" outlineLevel="0" collapsed="false">
      <c r="A60" s="16"/>
      <c r="B60" s="1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73" t="n">
        <f aca="false">P27/P$44 * 100</f>
        <v>48.1025001993615</v>
      </c>
      <c r="Q60" s="73" t="n">
        <f aca="false">Q27/Q$44 * 100</f>
        <v>4631.99004972248</v>
      </c>
      <c r="R60" s="73" t="n">
        <f aca="false">R27/R$44 * 100</f>
        <v>1660.82725853057</v>
      </c>
      <c r="S60" s="73" t="n">
        <f aca="false">S27/S$44 * 100</f>
        <v>2837.37407280058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MD60" s="64"/>
      <c r="AME60" s="64"/>
      <c r="AMF60" s="64"/>
      <c r="AMG60" s="64"/>
      <c r="AMH60" s="64"/>
      <c r="AMI60" s="64"/>
      <c r="AMJ60" s="64"/>
    </row>
    <row r="61" s="5" customFormat="true" ht="13.8" hidden="false" customHeight="false" outlineLevel="0" collapsed="false">
      <c r="A61" s="16"/>
      <c r="B61" s="1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73" t="n">
        <f aca="false">P28/P$44 * 100</f>
        <v>81.4400413176172</v>
      </c>
      <c r="Q61" s="73" t="n">
        <f aca="false">Q28/Q$44 * 100</f>
        <v>5360.35989490316</v>
      </c>
      <c r="R61" s="73" t="n">
        <f aca="false">R28/R$44 * 100</f>
        <v>1683.19243863705</v>
      </c>
      <c r="S61" s="73" t="n">
        <f aca="false">S28/S$44 * 100</f>
        <v>2879.93468389259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MD61" s="64"/>
      <c r="AME61" s="64"/>
      <c r="AMF61" s="64"/>
      <c r="AMG61" s="64"/>
      <c r="AMH61" s="64"/>
      <c r="AMI61" s="64"/>
      <c r="AMJ61" s="64"/>
    </row>
    <row r="62" s="5" customFormat="true" ht="13.8" hidden="false" customHeight="false" outlineLevel="0" collapsed="false">
      <c r="A62" s="16"/>
      <c r="B62" s="16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73" t="n">
        <f aca="false">P29/P$44 * 100</f>
        <v>115.277645552647</v>
      </c>
      <c r="Q62" s="73" t="n">
        <f aca="false">Q29/Q$44 * 100</f>
        <v>6099.65528776155</v>
      </c>
      <c r="R62" s="73" t="n">
        <f aca="false">R29/R$44 * 100</f>
        <v>1705.89309644513</v>
      </c>
      <c r="S62" s="73" t="n">
        <f aca="false">S29/S$44 * 100</f>
        <v>2923.13370415097</v>
      </c>
      <c r="T62" s="24"/>
      <c r="U62" s="24"/>
      <c r="V62" s="24"/>
      <c r="W62" s="24"/>
      <c r="X62" s="24"/>
      <c r="Y62" s="24"/>
      <c r="Z62" s="24"/>
      <c r="AA62" s="24"/>
      <c r="AB62" s="24"/>
      <c r="AC62" s="24"/>
      <c r="AMD62" s="64"/>
      <c r="AME62" s="64"/>
      <c r="AMF62" s="64"/>
      <c r="AMG62" s="64"/>
      <c r="AMH62" s="64"/>
      <c r="AMI62" s="64"/>
      <c r="AMJ62" s="64"/>
    </row>
    <row r="63" s="5" customFormat="true" ht="13.8" hidden="false" customHeight="false" outlineLevel="0" collapsed="false">
      <c r="A63" s="16"/>
      <c r="B63" s="1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73" t="n">
        <f aca="false">P30/P$44 * 100</f>
        <v>149.622813851202</v>
      </c>
      <c r="Q63" s="73" t="n">
        <f aca="false">Q30/Q$44 * 100</f>
        <v>6850.04011151282</v>
      </c>
      <c r="R63" s="73" t="n">
        <f aca="false">R30/R$44 * 100</f>
        <v>1728.93426412032</v>
      </c>
      <c r="S63" s="73" t="n">
        <f aca="false">S30/S$44 * 100</f>
        <v>2966.98070971324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MD63" s="64"/>
      <c r="AME63" s="64"/>
      <c r="AMF63" s="64"/>
      <c r="AMG63" s="64"/>
      <c r="AMH63" s="64"/>
      <c r="AMI63" s="64"/>
      <c r="AMJ63" s="64"/>
    </row>
    <row r="64" s="5" customFormat="true" ht="13.8" hidden="false" customHeight="false" outlineLevel="0" collapsed="false">
      <c r="A64" s="16"/>
      <c r="B64" s="1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73" t="n">
        <f aca="false">P31/P$44 * 100</f>
        <v>184.483159674235</v>
      </c>
      <c r="Q64" s="73" t="n">
        <f aca="false">Q31/Q$44 * 100</f>
        <v>7611.68070762035</v>
      </c>
      <c r="R64" s="73" t="n">
        <f aca="false">R31/R$44 * 100</f>
        <v>1752.32104931065</v>
      </c>
      <c r="S64" s="73" t="n">
        <f aca="false">S31/S$44 * 100</f>
        <v>3011.48542035894</v>
      </c>
      <c r="T64" s="24"/>
      <c r="U64" s="24"/>
      <c r="V64" s="24"/>
      <c r="W64" s="24"/>
      <c r="X64" s="24"/>
      <c r="Y64" s="24"/>
      <c r="Z64" s="24"/>
      <c r="AA64" s="24"/>
      <c r="AB64" s="24"/>
      <c r="AC64" s="24"/>
      <c r="AMD64" s="64"/>
      <c r="AME64" s="64"/>
      <c r="AMF64" s="64"/>
      <c r="AMG64" s="64"/>
      <c r="AMH64" s="64"/>
      <c r="AMI64" s="64"/>
      <c r="AMJ64" s="64"/>
    </row>
    <row r="65" s="5" customFormat="true" ht="13.8" hidden="false" customHeight="false" outlineLevel="0" collapsed="false">
      <c r="A65" s="16"/>
      <c r="B65" s="1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73" t="n">
        <f aca="false">P32/P$44 * 100</f>
        <v>219.866410684614</v>
      </c>
      <c r="Q65" s="73" t="n">
        <f aca="false">Q32/Q$44 * 100</f>
        <v>8384.7459126695</v>
      </c>
      <c r="R65" s="73" t="n">
        <f aca="false">R32/R$44 * 100</f>
        <v>1776.05863627882</v>
      </c>
      <c r="S65" s="73" t="n">
        <f aca="false">S32/S$44 * 100</f>
        <v>3056.65770166432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MD65" s="64"/>
      <c r="AME65" s="64"/>
      <c r="AMF65" s="64"/>
      <c r="AMG65" s="64"/>
      <c r="AMH65" s="64"/>
      <c r="AMI65" s="64"/>
      <c r="AMJ65" s="64"/>
    </row>
    <row r="66" s="5" customFormat="true" ht="13.8" hidden="false" customHeight="false" outlineLevel="0" collapsed="false">
      <c r="A66" s="16"/>
      <c r="B66" s="1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73" t="n">
        <f aca="false">P33/P$44 * 100</f>
        <v>255.780410460148</v>
      </c>
      <c r="Q66" s="73" t="n">
        <f aca="false">Q33/Q$44 * 100</f>
        <v>9169.40709579439</v>
      </c>
      <c r="R66" s="73" t="n">
        <f aca="false">R33/R$44 * 100</f>
        <v>1800.15228705153</v>
      </c>
      <c r="S66" s="73" t="n">
        <f aca="false">S33/S$44 * 100</f>
        <v>3102.50756718928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MD66" s="64"/>
      <c r="AME66" s="64"/>
      <c r="AMF66" s="64"/>
      <c r="AMG66" s="64"/>
      <c r="AMH66" s="64"/>
      <c r="AMI66" s="64"/>
      <c r="AMJ66" s="64"/>
    </row>
    <row r="67" s="5" customFormat="true" ht="13.8" hidden="false" customHeight="false" outlineLevel="0" collapsed="false">
      <c r="A67" s="16"/>
      <c r="B67" s="1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73" t="n">
        <f aca="false">P34/P$44 * 100</f>
        <v>292.233120232316</v>
      </c>
      <c r="Q67" s="73" t="n">
        <f aca="false">Q34/Q$44 * 100</f>
        <v>9965.83819666614</v>
      </c>
      <c r="R67" s="73" t="n">
        <f aca="false">R34/R$44 * 100</f>
        <v>1824.60734258582</v>
      </c>
      <c r="S67" s="73" t="n">
        <f aca="false">S34/S$44 * 100</f>
        <v>3149.04518069712</v>
      </c>
      <c r="T67" s="24"/>
      <c r="U67" s="24"/>
      <c r="V67" s="24"/>
      <c r="W67" s="24"/>
      <c r="X67" s="24"/>
      <c r="Y67" s="24"/>
      <c r="Z67" s="24"/>
      <c r="AA67" s="24"/>
      <c r="AB67" s="24"/>
      <c r="AC67" s="24"/>
      <c r="AMD67" s="64"/>
      <c r="AME67" s="64"/>
      <c r="AMF67" s="64"/>
      <c r="AMG67" s="64"/>
      <c r="AMH67" s="64"/>
      <c r="AMI67" s="64"/>
      <c r="AMJ67" s="64"/>
    </row>
    <row r="68" s="5" customFormat="true" ht="13.8" hidden="false" customHeight="false" outlineLevel="0" collapsed="false">
      <c r="A68" s="16"/>
      <c r="B68" s="16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73" t="n">
        <f aca="false">P35/P$44 * 100</f>
        <v>329.232620651066</v>
      </c>
      <c r="Q68" s="73" t="n">
        <f aca="false">Q35/Q$44 * 100</f>
        <v>10774.215764051</v>
      </c>
      <c r="R68" s="73" t="n">
        <f aca="false">R35/R$44 * 100</f>
        <v>1849.42922395313</v>
      </c>
      <c r="S68" s="73" t="n">
        <f aca="false">S35/S$44 * 100</f>
        <v>3196.28085840758</v>
      </c>
      <c r="T68" s="24"/>
      <c r="U68" s="24"/>
      <c r="V68" s="24"/>
      <c r="W68" s="24"/>
      <c r="X68" s="24"/>
      <c r="Y68" s="24"/>
      <c r="Z68" s="24"/>
      <c r="AA68" s="24"/>
      <c r="AB68" s="24"/>
      <c r="AC68" s="24"/>
      <c r="AMD68" s="64"/>
      <c r="AME68" s="64"/>
      <c r="AMF68" s="64"/>
      <c r="AMG68" s="64"/>
      <c r="AMH68" s="64"/>
      <c r="AMI68" s="64"/>
      <c r="AMJ68" s="64"/>
    </row>
    <row r="69" s="5" customFormat="true" ht="13.8" hidden="false" customHeight="false" outlineLevel="0" collapsed="false">
      <c r="A69" s="16"/>
      <c r="B69" s="1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73" t="n">
        <f aca="false">P36/P$44 * 100</f>
        <v>366.787113576097</v>
      </c>
      <c r="Q69" s="73" t="n">
        <f aca="false">Q36/Q$44 * 100</f>
        <v>11594.7189949466</v>
      </c>
      <c r="R69" s="73" t="n">
        <f aca="false">R36/R$44 * 100</f>
        <v>1874.62343354094</v>
      </c>
      <c r="S69" s="73" t="n">
        <f aca="false">S36/S$44 * 100</f>
        <v>3244.22507128369</v>
      </c>
      <c r="T69" s="24"/>
      <c r="U69" s="24"/>
      <c r="V69" s="24"/>
      <c r="W69" s="24"/>
      <c r="X69" s="24"/>
      <c r="Y69" s="24"/>
      <c r="Z69" s="24"/>
      <c r="AA69" s="24"/>
      <c r="AB69" s="24"/>
      <c r="AC69" s="24"/>
      <c r="AMD69" s="64"/>
      <c r="AME69" s="64"/>
      <c r="AMF69" s="64"/>
      <c r="AMG69" s="64"/>
      <c r="AMH69" s="64"/>
      <c r="AMI69" s="64"/>
      <c r="AMJ69" s="64"/>
    </row>
    <row r="70" s="5" customFormat="true" ht="13.8" hidden="false" customHeight="false" outlineLevel="0" collapsed="false">
      <c r="A70" s="16"/>
      <c r="B70" s="16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73" t="n">
        <f aca="false">P37/P$44 * 100</f>
        <v>404.904923895004</v>
      </c>
      <c r="Q70" s="73" t="n">
        <f aca="false">Q37/Q$44 * 100</f>
        <v>12427.5297743056</v>
      </c>
      <c r="R70" s="73" t="n">
        <f aca="false">R37/R$44 * 100</f>
        <v>1900.19555627257</v>
      </c>
      <c r="S70" s="73" t="n">
        <f aca="false">S37/S$44 * 100</f>
        <v>3292.88844735295</v>
      </c>
      <c r="T70" s="24"/>
      <c r="U70" s="24"/>
      <c r="V70" s="24"/>
      <c r="W70" s="24"/>
      <c r="X70" s="24"/>
      <c r="Y70" s="24"/>
      <c r="Z70" s="24"/>
      <c r="AA70" s="24"/>
      <c r="AB70" s="24"/>
      <c r="AC70" s="24"/>
      <c r="AMD70" s="64"/>
      <c r="AME70" s="64"/>
      <c r="AMF70" s="64"/>
      <c r="AMG70" s="64"/>
      <c r="AMH70" s="64"/>
      <c r="AMI70" s="64"/>
      <c r="AMJ70" s="64"/>
    </row>
    <row r="71" s="5" customFormat="true" ht="13.8" hidden="false" customHeight="false" outlineLevel="0" collapsed="false">
      <c r="A71" s="16"/>
      <c r="B71" s="16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73" t="n">
        <f aca="false">P38/P$44 * 100</f>
        <v>443.594501368694</v>
      </c>
      <c r="Q71" s="73" t="n">
        <f aca="false">Q38/Q$44 * 100</f>
        <v>13272.8327153551</v>
      </c>
      <c r="R71" s="73" t="n">
        <f aca="false">R38/R$44 * 100</f>
        <v>1926.15126084518</v>
      </c>
      <c r="S71" s="73" t="n">
        <f aca="false">S38/S$44 * 100</f>
        <v>3342.28177406324</v>
      </c>
      <c r="T71" s="24"/>
      <c r="U71" s="24"/>
      <c r="V71" s="24"/>
      <c r="W71" s="24"/>
      <c r="X71" s="24"/>
      <c r="Y71" s="24"/>
      <c r="Z71" s="24"/>
      <c r="AA71" s="24"/>
      <c r="AB71" s="24"/>
      <c r="AC71" s="24"/>
      <c r="AMD71" s="64"/>
      <c r="AME71" s="64"/>
      <c r="AMF71" s="64"/>
      <c r="AMG71" s="64"/>
      <c r="AMH71" s="64"/>
      <c r="AMI71" s="64"/>
      <c r="AMJ71" s="64"/>
    </row>
    <row r="72" s="5" customFormat="true" ht="13.8" hidden="false" customHeight="false" outlineLevel="0" collapsed="false">
      <c r="A72" s="16"/>
      <c r="B72" s="1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73" t="n">
        <f aca="false">P39/P$44 * 100</f>
        <v>482.86442250449</v>
      </c>
      <c r="Q72" s="73" t="n">
        <f aca="false">Q39/Q$44 * 100</f>
        <v>14130.8152005202</v>
      </c>
      <c r="R72" s="73" t="n">
        <f aca="false">R39/R$44 * 100</f>
        <v>1952.49630098638</v>
      </c>
      <c r="S72" s="73" t="n">
        <f aca="false">S39/S$44 * 100</f>
        <v>3392.41600067419</v>
      </c>
      <c r="T72" s="24"/>
      <c r="U72" s="24"/>
      <c r="V72" s="24"/>
      <c r="W72" s="24"/>
      <c r="X72" s="24"/>
      <c r="Y72" s="24"/>
      <c r="Z72" s="24"/>
      <c r="AA72" s="24"/>
      <c r="AB72" s="24"/>
      <c r="AC72" s="24"/>
      <c r="AMD72" s="64"/>
      <c r="AME72" s="64"/>
      <c r="AMF72" s="64"/>
      <c r="AMG72" s="64"/>
      <c r="AMH72" s="64"/>
      <c r="AMI72" s="64"/>
      <c r="AMJ72" s="64"/>
    </row>
    <row r="73" s="5" customFormat="true" ht="13.8" hidden="false" customHeight="false" outlineLevel="0" collapsed="false">
      <c r="A73" s="16"/>
      <c r="B73" s="1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73" t="n">
        <f aca="false">P40/P$44 * 100</f>
        <v>522.723392457322</v>
      </c>
      <c r="Q73" s="73" t="n">
        <f aca="false">Q40/Q$44 * 100</f>
        <v>15001.6674229629</v>
      </c>
      <c r="R73" s="73" t="n">
        <f aca="false">R40/R$44 * 100</f>
        <v>1979.23651672969</v>
      </c>
      <c r="S73" s="73" t="n">
        <f aca="false">S40/S$44 * 100</f>
        <v>3443.3022406843</v>
      </c>
      <c r="T73" s="24"/>
      <c r="U73" s="24"/>
      <c r="V73" s="24"/>
      <c r="W73" s="24"/>
      <c r="X73" s="24"/>
      <c r="Y73" s="24"/>
      <c r="Z73" s="24"/>
      <c r="AA73" s="24"/>
      <c r="AB73" s="24"/>
      <c r="AC73" s="24"/>
      <c r="AMD73" s="64"/>
      <c r="AME73" s="64"/>
      <c r="AMF73" s="64"/>
      <c r="AMG73" s="64"/>
      <c r="AMH73" s="64"/>
      <c r="AMI73" s="64"/>
      <c r="AMJ73" s="64"/>
    </row>
    <row r="74" s="5" customFormat="true" ht="13.8" hidden="false" customHeight="false" outlineLevel="0" collapsed="false">
      <c r="A74" s="16"/>
      <c r="B74" s="1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73" t="n">
        <f aca="false">P41/P$44 * 100</f>
        <v>563.180246959448</v>
      </c>
      <c r="Q74" s="73" t="n">
        <f aca="false">Q41/Q$44 * 100</f>
        <v>15885.5824287421</v>
      </c>
      <c r="R74" s="73" t="n">
        <f aca="false">R41/R$44 * 100</f>
        <v>2006.37783570916</v>
      </c>
      <c r="S74" s="73" t="n">
        <f aca="false">S41/S$44 * 100</f>
        <v>3494.95177429457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MD74" s="64"/>
      <c r="AME74" s="64"/>
      <c r="AMF74" s="64"/>
      <c r="AMG74" s="64"/>
      <c r="AMH74" s="64"/>
      <c r="AMI74" s="64"/>
      <c r="AMJ74" s="64"/>
    </row>
    <row r="75" s="5" customFormat="true" ht="13.8" hidden="false" customHeight="false" outlineLevel="0" collapsed="false">
      <c r="A75" s="16"/>
      <c r="B75" s="1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73" t="n">
        <f aca="false">P42/P$44 * 100</f>
        <v>604.243954279105</v>
      </c>
      <c r="Q75" s="73" t="n">
        <f aca="false">Q42/Q$44 * 100</f>
        <v>16782.7561596081</v>
      </c>
      <c r="R75" s="73" t="n">
        <f aca="false">R42/R$44 * 100</f>
        <v>2033.92627447331</v>
      </c>
      <c r="S75" s="73" t="n">
        <f aca="false">S42/S$44 * 100</f>
        <v>3547.37605090899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MD75" s="64"/>
      <c r="AME75" s="64"/>
      <c r="AMF75" s="64"/>
      <c r="AMG75" s="64"/>
      <c r="AMH75" s="64"/>
      <c r="AMI75" s="64"/>
      <c r="AMJ75" s="64"/>
    </row>
    <row r="76" s="5" customFormat="true" ht="13.8" hidden="false" customHeight="false" outlineLevel="0" collapsed="false">
      <c r="A76" s="16"/>
      <c r="B76" s="1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74" t="s">
        <v>0</v>
      </c>
      <c r="Q76" s="74"/>
      <c r="R76" s="74"/>
      <c r="S76" s="7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MD76" s="64"/>
      <c r="AME76" s="64"/>
      <c r="AMF76" s="64"/>
      <c r="AMG76" s="64"/>
      <c r="AMH76" s="64"/>
      <c r="AMI76" s="64"/>
      <c r="AMJ76" s="64"/>
    </row>
    <row r="77" s="5" customFormat="true" ht="13.8" hidden="false" customHeight="false" outlineLevel="0" collapsed="false">
      <c r="A77" s="16"/>
      <c r="B77" s="1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74"/>
      <c r="Q77" s="74"/>
      <c r="R77" s="74"/>
      <c r="S77" s="7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MD77" s="64"/>
      <c r="AME77" s="64"/>
      <c r="AMF77" s="64"/>
      <c r="AMG77" s="64"/>
      <c r="AMH77" s="64"/>
      <c r="AMI77" s="64"/>
      <c r="AMJ77" s="64"/>
    </row>
    <row r="78" s="5" customFormat="true" ht="13.8" hidden="false" customHeight="false" outlineLevel="0" collapsed="false">
      <c r="A78" s="16"/>
      <c r="B78" s="1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74"/>
      <c r="Q78" s="74"/>
      <c r="R78" s="74"/>
      <c r="S78" s="7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MD78" s="64"/>
      <c r="AME78" s="64"/>
      <c r="AMF78" s="64"/>
      <c r="AMG78" s="64"/>
      <c r="AMH78" s="64"/>
      <c r="AMI78" s="64"/>
      <c r="AMJ78" s="64"/>
    </row>
    <row r="79" s="5" customFormat="true" ht="13.8" hidden="false" customHeight="false" outlineLevel="0" collapsed="false">
      <c r="A79" s="16"/>
      <c r="B79" s="16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74"/>
      <c r="Q79" s="74"/>
      <c r="R79" s="74"/>
      <c r="S79" s="7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MD79" s="64"/>
      <c r="AME79" s="64"/>
      <c r="AMF79" s="64"/>
      <c r="AMG79" s="64"/>
      <c r="AMH79" s="64"/>
      <c r="AMI79" s="64"/>
      <c r="AMJ79" s="64"/>
    </row>
    <row r="80" s="5" customFormat="true" ht="13.8" hidden="false" customHeight="false" outlineLevel="0" collapsed="false">
      <c r="A80" s="16"/>
      <c r="B80" s="1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74"/>
      <c r="Q80" s="74"/>
      <c r="R80" s="74"/>
      <c r="S80" s="7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MD80" s="64"/>
      <c r="AME80" s="64"/>
      <c r="AMF80" s="64"/>
      <c r="AMG80" s="64"/>
      <c r="AMH80" s="64"/>
      <c r="AMI80" s="64"/>
      <c r="AMJ80" s="64"/>
    </row>
    <row r="81" s="5" customFormat="true" ht="13.8" hidden="false" customHeight="false" outlineLevel="0" collapsed="false">
      <c r="A81" s="16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76"/>
      <c r="Q81" s="76"/>
      <c r="R81" s="76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MD81" s="64"/>
      <c r="AME81" s="64"/>
      <c r="AMF81" s="64"/>
      <c r="AMG81" s="64"/>
      <c r="AMH81" s="64"/>
      <c r="AMI81" s="64"/>
      <c r="AMJ81" s="64"/>
    </row>
    <row r="82" s="5" customFormat="true" ht="13.8" hidden="false" customHeight="false" outlineLevel="0" collapsed="false">
      <c r="A82" s="16"/>
      <c r="B82" s="16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76"/>
      <c r="Q82" s="76"/>
      <c r="R82" s="76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MD82" s="64"/>
      <c r="AME82" s="64"/>
      <c r="AMF82" s="64"/>
      <c r="AMG82" s="64"/>
      <c r="AMH82" s="64"/>
      <c r="AMI82" s="64"/>
      <c r="AMJ82" s="64"/>
    </row>
    <row r="83" s="5" customFormat="true" ht="13.8" hidden="false" customHeight="false" outlineLevel="0" collapsed="false">
      <c r="A83" s="16"/>
      <c r="B83" s="16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76"/>
      <c r="Q83" s="76"/>
      <c r="R83" s="76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MD83" s="64"/>
      <c r="AME83" s="64"/>
      <c r="AMF83" s="64"/>
      <c r="AMG83" s="64"/>
      <c r="AMH83" s="64"/>
      <c r="AMI83" s="64"/>
      <c r="AMJ83" s="64"/>
    </row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C1:D1"/>
    <mergeCell ref="F1:G1"/>
    <mergeCell ref="I1:J1"/>
    <mergeCell ref="L1:M1"/>
    <mergeCell ref="C11:D11"/>
    <mergeCell ref="F11:G11"/>
    <mergeCell ref="I11:J11"/>
    <mergeCell ref="L11:N11"/>
    <mergeCell ref="P11:R11"/>
    <mergeCell ref="P43:R43"/>
  </mergeCells>
  <conditionalFormatting sqref="P13:T42 L13:N42">
    <cfRule type="cellIs" priority="2" operator="lessThan" aboveAverage="0" equalAverage="0" bottom="0" percent="0" rank="0" text="" dxfId="0">
      <formula>0</formula>
    </cfRule>
  </conditionalFormatting>
  <dataValidations count="1">
    <dataValidation allowBlank="false" operator="equal" showDropDown="false" showErrorMessage="true" showInputMessage="false" sqref="D7 G7 J7 G9 J9" type="list">
      <formula1>"Y,N"</formula1>
      <formula2>0</formula2>
    </dataValidation>
  </dataValidations>
  <printOptions headings="false" gridLines="false" gridLinesSet="true" horizontalCentered="false" verticalCentered="false"/>
  <pageMargins left="0" right="0" top="0.138888888888889" bottom="0.138888888888889" header="0" footer="0"/>
  <pageSetup paperSize="77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  <rowBreaks count="1" manualBreakCount="1">
    <brk id="82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4902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2018-05-18T14:17:05Z</dcterms:created>
  <dc:creator>William H Richards</dc:creator>
  <dc:description/>
  <dc:language>en-AU</dc:language>
  <cp:lastModifiedBy/>
  <dcterms:modified xsi:type="dcterms:W3CDTF">2019-03-11T08:57:21Z</dcterms:modified>
  <cp:revision>550</cp:revision>
  <dc:subject/>
  <dc:title/>
</cp:coreProperties>
</file>