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glio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<sst xmlns="http://schemas.openxmlformats.org/spreadsheetml/2006/main" count="67" uniqueCount="58">
  <si>
    <t xml:space="preserve">ATTRIBUZIONE SEGGI VALLE D’AOSTA</t>
  </si>
  <si>
    <t xml:space="preserve">uniche parti da compilare</t>
  </si>
  <si>
    <t xml:space="preserve">n° seggi</t>
  </si>
  <si>
    <t xml:space="preserve">pr. di maggior. (soglia)</t>
  </si>
  <si>
    <t xml:space="preserve">quoziente 1</t>
  </si>
  <si>
    <t xml:space="preserve">quoziente 2</t>
  </si>
  <si>
    <t xml:space="preserve">quoziente regionale</t>
  </si>
  <si>
    <t xml:space="preserve">Sezione proporzionale:</t>
  </si>
  <si>
    <t xml:space="preserve">Liste</t>
  </si>
  <si>
    <t xml:space="preserve">coalizione di appartenenza</t>
  </si>
  <si>
    <t xml:space="preserve">N. voti validi</t>
  </si>
  <si>
    <t xml:space="preserve">%</t>
  </si>
  <si>
    <t xml:space="preserve">applicazione quoziente 1</t>
  </si>
  <si>
    <t xml:space="preserve">applicazione quoziente 2</t>
  </si>
  <si>
    <t xml:space="preserve">seggi interi</t>
  </si>
  <si>
    <t xml:space="preserve">resti</t>
  </si>
  <si>
    <t xml:space="preserve">ordine resti (v. a lato)</t>
  </si>
  <si>
    <t xml:space="preserve">seggi per resti</t>
  </si>
  <si>
    <t xml:space="preserve">totale seggi</t>
  </si>
  <si>
    <t xml:space="preserve">calcolo ordine resti</t>
  </si>
  <si>
    <t xml:space="preserve">ALLEANZA VERDI SINISTRA</t>
  </si>
  <si>
    <t xml:space="preserve">UNION VALDÔTAINE</t>
  </si>
  <si>
    <t xml:space="preserve">PD - FEDERALISTI PROGRESSISTI VALLE D'AOSTA</t>
  </si>
  <si>
    <t xml:space="preserve">AUTONOMISTI DI CENTRO</t>
  </si>
  <si>
    <t xml:space="preserve">FRATELLI D'ITALIA - GIORGIA MELONI</t>
  </si>
  <si>
    <t xml:space="preserve">cendx</t>
  </si>
  <si>
    <t xml:space="preserve">FORZA ITALIA - INSIEME ENSEMBLE - LA RENAISSANCE</t>
  </si>
  <si>
    <t xml:space="preserve">LEGA VALLÉE D'AOSTE</t>
  </si>
  <si>
    <t xml:space="preserve">VALLE D'AOSTA APERTA</t>
  </si>
  <si>
    <t xml:space="preserve">VALLE D'AOSTA FUTURA</t>
  </si>
  <si>
    <t xml:space="preserve">totale voti validi</t>
  </si>
  <si>
    <t xml:space="preserve">&lt; ----- totale parziale</t>
  </si>
  <si>
    <t xml:space="preserve">totale di controllo ---- &gt;</t>
  </si>
  <si>
    <t xml:space="preserve">totali coalizioni:</t>
  </si>
  <si>
    <t xml:space="preserve">csx</t>
  </si>
  <si>
    <t xml:space="preserve">Elettori </t>
  </si>
  <si>
    <t xml:space="preserve">  </t>
  </si>
  <si>
    <t xml:space="preserve">Votanti </t>
  </si>
  <si>
    <t xml:space="preserve">Schede bianche </t>
  </si>
  <si>
    <t xml:space="preserve">Schede nulle </t>
  </si>
  <si>
    <t xml:space="preserve">Sezione maggioritaria (eventuale):</t>
  </si>
  <si>
    <t xml:space="preserve">Schede scrutinate </t>
  </si>
  <si>
    <t xml:space="preserve">assegnato il premio di maggioranza?</t>
  </si>
  <si>
    <t xml:space="preserve">lista / coalizione vincente</t>
  </si>
  <si>
    <t xml:space="preserve">calcolo ordine resti (partito/coalizione vincente)</t>
  </si>
  <si>
    <t xml:space="preserve">calcolo ordine resti (altri)</t>
  </si>
  <si>
    <t xml:space="preserve">premio di maggioranza in proprio?</t>
  </si>
  <si>
    <t xml:space="preserve">lista/coalizione vincente</t>
  </si>
  <si>
    <t xml:space="preserve">applicazione premio di maggioranza</t>
  </si>
  <si>
    <t xml:space="preserve">voti per lista vincente / membri coalizione vincente</t>
  </si>
  <si>
    <t xml:space="preserve">altri voti</t>
  </si>
  <si>
    <t xml:space="preserve">seggi interi per lista vincente / membri coalizione vincente</t>
  </si>
  <si>
    <t xml:space="preserve">altri seggi interi</t>
  </si>
  <si>
    <t xml:space="preserve">seggi resto</t>
  </si>
  <si>
    <t xml:space="preserve">totale seggi riattribuiti</t>
  </si>
  <si>
    <t xml:space="preserve">resti pertinenti</t>
  </si>
  <si>
    <t xml:space="preserve">totali di controllo ---- &gt;</t>
  </si>
  <si>
    <t xml:space="preserve">Seggi definitivi: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</si>
</sst>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%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0"/>
      <name val="Arial"/>
      <family val="2"/>
      <charset val="1"/>
    </font>
    <font>
      <sz val="10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E8F2A1"/>
        <bgColor rgb="FFCCFFCC"/>
      </patternFill>
    </fill>
    <fill>
      <patternFill patternType="solid">
        <fgColor rgb="FFFFFF00"/>
        <bgColor rgb="FFFFFF00"/>
      </patternFill>
    </fill>
    <fill>
      <patternFill patternType="solid">
        <fgColor rgb="FFFFFFD7"/>
        <bgColor rgb="FFFF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0" fillId="0" borderId="0" xfId="0" applyFont="fals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6" fillId="0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4" fontId="7" fillId="2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5" fontId="7" fillId="0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4" fontId="6" fillId="3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0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3" borderId="0" xfId="0" applyFont="fals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0" xfId="0" applyFont="fals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E8F2A1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Y72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9.26"/>
    <col collapsed="false" customWidth="false" hidden="false" outlineLevel="0" max="6" min="2" style="2" width="11.53"/>
    <col collapsed="false" customWidth="true" hidden="false" outlineLevel="0" max="7" min="7" style="1" width="37.3"/>
    <col collapsed="false" customWidth="true" hidden="false" outlineLevel="0" max="8" min="8" style="1" width="13.49"/>
    <col collapsed="false" customWidth="true" hidden="false" outlineLevel="0" max="9" min="9" style="1" width="14.86"/>
    <col collapsed="false" customWidth="true" hidden="false" outlineLevel="0" max="11" min="10" style="1" width="22.61"/>
    <col collapsed="false" customWidth="true" hidden="false" outlineLevel="0" max="12" min="12" style="1" width="24.11"/>
    <col collapsed="false" customWidth="true" hidden="false" outlineLevel="0" max="15" min="13" style="1" width="22.61"/>
    <col collapsed="false" customWidth="false" hidden="false" outlineLevel="0" max="16" min="16" style="2" width="11.53"/>
    <col collapsed="false" customWidth="true" hidden="false" outlineLevel="0" max="17" min="17" style="1" width="12.74"/>
    <col collapsed="false" customWidth="false" hidden="false" outlineLevel="0" max="18" min="18" style="2" width="11.53"/>
    <col collapsed="false" customWidth="true" hidden="false" outlineLevel="0" max="19" min="19" style="1" width="12.57"/>
    <col collapsed="false" customWidth="true" hidden="false" outlineLevel="0" max="20" min="20" style="1" width="13.49"/>
    <col collapsed="false" customWidth="false" hidden="false" outlineLevel="0" max="16382" min="21" style="2" width="11.53"/>
  </cols>
  <sheetData>
    <row r="2" customFormat="false" ht="19.7" hidden="false" customHeight="false" outlineLevel="0" collapsed="false">
      <c r="F2" s="3" t="s">
        <v>0</v>
      </c>
      <c r="G2" s="3"/>
      <c r="J2" s="4" t="s">
        <v>1</v>
      </c>
    </row>
    <row r="4" customFormat="false" ht="12.8" hidden="false" customHeight="false" outlineLevel="0" collapsed="false">
      <c r="A4" s="5" t="s">
        <v>2</v>
      </c>
      <c r="B4" s="6" t="n">
        <v>35</v>
      </c>
      <c r="C4" s="7"/>
    </row>
    <row r="5" customFormat="false" ht="12.8" hidden="false" customHeight="false" outlineLevel="0" collapsed="false">
      <c r="A5" s="8" t="s">
        <v>3</v>
      </c>
      <c r="B5" s="9" t="n">
        <v>21</v>
      </c>
      <c r="C5" s="10" t="n">
        <v>0.42</v>
      </c>
      <c r="E5" s="1"/>
      <c r="F5" s="1"/>
      <c r="L5" s="11" t="s">
        <v>4</v>
      </c>
      <c r="M5" s="11" t="s">
        <v>5</v>
      </c>
      <c r="N5" s="11" t="s">
        <v>6</v>
      </c>
    </row>
    <row r="6" customFormat="false" ht="17.35" hidden="false" customHeight="false" outlineLevel="0" collapsed="false">
      <c r="E6" s="1"/>
      <c r="F6" s="12" t="s">
        <v>7</v>
      </c>
      <c r="L6" s="13" t="n">
        <f aca="false">INT($J$17/$B$4)</f>
        <v>1725</v>
      </c>
      <c r="M6" s="13" t="n">
        <f aca="false">L6*2</f>
        <v>3450</v>
      </c>
      <c r="N6" s="13" t="n">
        <f aca="false">INT(SUM(M8:M14)/$B$4)</f>
        <v>1549</v>
      </c>
    </row>
    <row r="7" customFormat="false" ht="25" hidden="false" customHeight="false" outlineLevel="0" collapsed="false">
      <c r="E7" s="1"/>
      <c r="F7" s="1"/>
      <c r="G7" s="14" t="s">
        <v>8</v>
      </c>
      <c r="H7" s="14"/>
      <c r="I7" s="15" t="s">
        <v>9</v>
      </c>
      <c r="J7" s="14" t="s">
        <v>10</v>
      </c>
      <c r="K7" s="14" t="s">
        <v>11</v>
      </c>
      <c r="L7" s="14" t="s">
        <v>12</v>
      </c>
      <c r="M7" s="14" t="s">
        <v>13</v>
      </c>
      <c r="N7" s="14" t="s">
        <v>14</v>
      </c>
      <c r="O7" s="14" t="s">
        <v>15</v>
      </c>
      <c r="P7" s="15" t="s">
        <v>16</v>
      </c>
      <c r="Q7" s="14" t="s">
        <v>17</v>
      </c>
      <c r="R7" s="16" t="s">
        <v>18</v>
      </c>
      <c r="S7" s="17"/>
      <c r="T7" s="18" t="s">
        <v>19</v>
      </c>
      <c r="U7" s="19"/>
      <c r="V7" s="19"/>
      <c r="W7" s="19"/>
    </row>
    <row r="8" customFormat="false" ht="12.8" hidden="false" customHeight="false" outlineLevel="0" collapsed="false">
      <c r="E8" s="1"/>
      <c r="F8" s="20"/>
      <c r="G8" s="21" t="s">
        <v>20</v>
      </c>
      <c r="H8" s="21"/>
      <c r="I8" s="22"/>
      <c r="J8" s="22" t="n">
        <v>3816</v>
      </c>
      <c r="K8" s="23" t="n">
        <f aca="false">J8/$J$17</f>
        <v>0.0632018284805724</v>
      </c>
      <c r="L8" s="14" t="n">
        <f aca="false">IF(J8&gt;=$L$6, J8, 0)</f>
        <v>3816</v>
      </c>
      <c r="M8" s="14" t="n">
        <f aca="false">IF(J8&gt;=$M$6, J8, 0)</f>
        <v>3816</v>
      </c>
      <c r="N8" s="14" t="n">
        <f aca="false">INT(M8/$N$6)</f>
        <v>2</v>
      </c>
      <c r="O8" s="14" t="n">
        <f aca="false">(M8/$N$6)-N8</f>
        <v>0.463524854744997</v>
      </c>
      <c r="P8" s="14" t="n">
        <f aca="false">MATCH(O8,$T$8:$T$16,0)</f>
        <v>3</v>
      </c>
      <c r="Q8" s="14" t="n">
        <f aca="false">IF(P8&lt;=($B$4-$N$17), 1, 0)</f>
        <v>1</v>
      </c>
      <c r="R8" s="16" t="n">
        <f aca="false">N8+Q8</f>
        <v>3</v>
      </c>
      <c r="S8" s="14"/>
      <c r="T8" s="24" t="n">
        <f aca="false" t="array" ref="T8:T16">_xlfn.SORTBY(O8:O16,O8:O16,-1)</f>
        <v>0.916074887023886</v>
      </c>
      <c r="U8" s="19"/>
      <c r="X8" s="14"/>
    </row>
    <row r="9" customFormat="false" ht="12.8" hidden="false" customHeight="false" outlineLevel="0" collapsed="false">
      <c r="E9" s="1"/>
      <c r="F9" s="20"/>
      <c r="G9" s="21" t="s">
        <v>21</v>
      </c>
      <c r="H9" s="21"/>
      <c r="I9" s="22"/>
      <c r="J9" s="22" t="n">
        <v>19304</v>
      </c>
      <c r="K9" s="23" t="n">
        <f aca="false">J9/$J$17</f>
        <v>0.319719102984531</v>
      </c>
      <c r="L9" s="14" t="n">
        <f aca="false">IF(J9&gt;=$L$6, J9, 0)</f>
        <v>19304</v>
      </c>
      <c r="M9" s="14" t="n">
        <f aca="false">IF(J9&gt;=$M$6, J9, 0)</f>
        <v>19304</v>
      </c>
      <c r="N9" s="14" t="n">
        <f aca="false">INT(M9/$N$6)</f>
        <v>12</v>
      </c>
      <c r="O9" s="14" t="n">
        <f aca="false">(M9/$N$6)-N9</f>
        <v>0.462233699160748</v>
      </c>
      <c r="P9" s="14" t="n">
        <f aca="false">MATCH(O9,$T$8:$T$16,0)</f>
        <v>4</v>
      </c>
      <c r="Q9" s="14" t="n">
        <f aca="false">IF(P9&lt;=($B$4-$N$17), 1, 0)</f>
        <v>0</v>
      </c>
      <c r="R9" s="16" t="n">
        <f aca="false">N9+Q9</f>
        <v>12</v>
      </c>
      <c r="S9" s="14"/>
      <c r="T9" s="24" t="n">
        <v>0.476436410587476</v>
      </c>
      <c r="U9" s="19"/>
      <c r="X9" s="14"/>
    </row>
    <row r="10" customFormat="false" ht="12.8" hidden="false" customHeight="false" outlineLevel="0" collapsed="false">
      <c r="B10" s="1"/>
      <c r="C10" s="1"/>
      <c r="D10" s="1"/>
      <c r="E10" s="1"/>
      <c r="F10" s="20"/>
      <c r="G10" s="21" t="s">
        <v>22</v>
      </c>
      <c r="H10" s="21"/>
      <c r="I10" s="22"/>
      <c r="J10" s="22" t="n">
        <v>4854</v>
      </c>
      <c r="K10" s="23" t="n">
        <f aca="false">J10/$J$17</f>
        <v>0.0803935208188413</v>
      </c>
      <c r="L10" s="14" t="n">
        <f aca="false">IF(J10&gt;=$L$6, J10, 0)</f>
        <v>4854</v>
      </c>
      <c r="M10" s="14" t="n">
        <f aca="false">IF(J10&gt;=$M$6, J10, 0)</f>
        <v>4854</v>
      </c>
      <c r="N10" s="14" t="n">
        <f aca="false">INT(M10/$N$6)</f>
        <v>3</v>
      </c>
      <c r="O10" s="14" t="n">
        <f aca="false">(M10/$N$6)-N10</f>
        <v>0.133634602969658</v>
      </c>
      <c r="P10" s="14" t="n">
        <f aca="false">MATCH(O10,$T$8:$T$16,0)</f>
        <v>7</v>
      </c>
      <c r="Q10" s="14" t="n">
        <f aca="false">IF(P10&lt;=($B$4-$N$17), 1, 0)</f>
        <v>0</v>
      </c>
      <c r="R10" s="16" t="n">
        <f aca="false">N10+Q10</f>
        <v>3</v>
      </c>
      <c r="S10" s="14"/>
      <c r="T10" s="24" t="n">
        <v>0.463524854744997</v>
      </c>
      <c r="U10" s="19"/>
      <c r="V10" s="1"/>
      <c r="W10" s="1"/>
      <c r="X10" s="14"/>
      <c r="Y10" s="1"/>
    </row>
    <row r="11" customFormat="false" ht="12.8" hidden="false" customHeight="false" outlineLevel="0" collapsed="false">
      <c r="E11" s="1"/>
      <c r="F11" s="20"/>
      <c r="G11" s="21" t="s">
        <v>23</v>
      </c>
      <c r="H11" s="21"/>
      <c r="I11" s="22"/>
      <c r="J11" s="22" t="n">
        <v>8483</v>
      </c>
      <c r="K11" s="23" t="n">
        <f aca="false">J11/$J$17</f>
        <v>0.140498194706681</v>
      </c>
      <c r="L11" s="14" t="n">
        <f aca="false">IF(J11&gt;=$L$6, J11, 0)</f>
        <v>8483</v>
      </c>
      <c r="M11" s="14" t="n">
        <f aca="false">IF(J11&gt;=$M$6, J11, 0)</f>
        <v>8483</v>
      </c>
      <c r="N11" s="14" t="n">
        <f aca="false">INT(M11/$N$6)</f>
        <v>5</v>
      </c>
      <c r="O11" s="14" t="n">
        <f aca="false">(M11/$N$6)-N11</f>
        <v>0.476436410587476</v>
      </c>
      <c r="P11" s="14" t="n">
        <f aca="false">MATCH(O11,$T$8:$T$16,0)</f>
        <v>2</v>
      </c>
      <c r="Q11" s="14" t="n">
        <f aca="false">IF(P11&lt;=($B$4-$N$17), 1, 0)</f>
        <v>1</v>
      </c>
      <c r="R11" s="16" t="n">
        <f aca="false">N11+Q11</f>
        <v>6</v>
      </c>
      <c r="S11" s="14"/>
      <c r="T11" s="24" t="n">
        <v>0.462233699160748</v>
      </c>
      <c r="U11" s="19"/>
      <c r="X11" s="14"/>
    </row>
    <row r="12" customFormat="false" ht="12.8" hidden="false" customHeight="false" outlineLevel="0" collapsed="false">
      <c r="E12" s="1"/>
      <c r="F12" s="25"/>
      <c r="G12" s="21" t="s">
        <v>24</v>
      </c>
      <c r="H12" s="21"/>
      <c r="I12" s="22" t="s">
        <v>25</v>
      </c>
      <c r="J12" s="22" t="n">
        <v>6634</v>
      </c>
      <c r="K12" s="23" t="n">
        <f aca="false">J12/$J$17</f>
        <v>0.109874457583888</v>
      </c>
      <c r="L12" s="14" t="n">
        <f aca="false">IF(J12&gt;=$L$6, J12, 0)</f>
        <v>6634</v>
      </c>
      <c r="M12" s="14" t="n">
        <f aca="false">IF(J12&gt;=$M$6, J12, 0)</f>
        <v>6634</v>
      </c>
      <c r="N12" s="14" t="n">
        <f aca="false">INT(M12/$N$6)</f>
        <v>4</v>
      </c>
      <c r="O12" s="14" t="n">
        <f aca="false">(M12/$N$6)-N12</f>
        <v>0.28276307295029</v>
      </c>
      <c r="P12" s="14" t="n">
        <f aca="false">MATCH(O12,$T$8:$T$16,0)</f>
        <v>5</v>
      </c>
      <c r="Q12" s="14" t="n">
        <f aca="false">IF(P12&lt;=($B$4-$N$17), 1, 0)</f>
        <v>0</v>
      </c>
      <c r="R12" s="16" t="n">
        <f aca="false">N12+Q12</f>
        <v>4</v>
      </c>
      <c r="S12" s="14"/>
      <c r="T12" s="24" t="n">
        <v>0.28276307295029</v>
      </c>
      <c r="U12" s="19"/>
      <c r="X12" s="14"/>
    </row>
    <row r="13" customFormat="false" ht="12.8" hidden="false" customHeight="false" outlineLevel="0" collapsed="false">
      <c r="E13" s="1"/>
      <c r="F13" s="25"/>
      <c r="G13" s="21" t="s">
        <v>26</v>
      </c>
      <c r="H13" s="21"/>
      <c r="I13" s="22" t="s">
        <v>25</v>
      </c>
      <c r="J13" s="22" t="n">
        <v>6066</v>
      </c>
      <c r="K13" s="23" t="n">
        <f aca="false">J13/$J$17</f>
        <v>0.100467057537514</v>
      </c>
      <c r="L13" s="14" t="n">
        <f aca="false">IF(J13&gt;=$L$6, J13, 0)</f>
        <v>6066</v>
      </c>
      <c r="M13" s="14" t="n">
        <f aca="false">IF(J13&gt;=$M$6, J13, 0)</f>
        <v>6066</v>
      </c>
      <c r="N13" s="14" t="n">
        <f aca="false">INT(M13/$N$6)</f>
        <v>3</v>
      </c>
      <c r="O13" s="14" t="n">
        <f aca="false">(M13/$N$6)-N13</f>
        <v>0.916074887023886</v>
      </c>
      <c r="P13" s="14" t="n">
        <f aca="false">MATCH(O13,$T$8:$T$16,0)</f>
        <v>1</v>
      </c>
      <c r="Q13" s="14" t="n">
        <f aca="false">IF(P13&lt;=($B$4-$N$17), 1, 0)</f>
        <v>1</v>
      </c>
      <c r="R13" s="16" t="n">
        <f aca="false">N13+Q13</f>
        <v>4</v>
      </c>
      <c r="S13" s="14"/>
      <c r="T13" s="24" t="n">
        <v>0.26791478373144</v>
      </c>
      <c r="U13" s="19"/>
      <c r="X13" s="14"/>
    </row>
    <row r="14" customFormat="false" ht="12.8" hidden="false" customHeight="false" outlineLevel="0" collapsed="false">
      <c r="E14" s="1"/>
      <c r="F14" s="25"/>
      <c r="G14" s="21" t="s">
        <v>27</v>
      </c>
      <c r="H14" s="21"/>
      <c r="I14" s="22" t="s">
        <v>25</v>
      </c>
      <c r="J14" s="22" t="n">
        <v>5062</v>
      </c>
      <c r="K14" s="23" t="n">
        <f aca="false">J14/$J$17</f>
        <v>0.0838384842161052</v>
      </c>
      <c r="L14" s="14" t="n">
        <f aca="false">IF(J14&gt;=$L$6, J14, 0)</f>
        <v>5062</v>
      </c>
      <c r="M14" s="14" t="n">
        <f aca="false">IF(J14&gt;=$M$6, J14, 0)</f>
        <v>5062</v>
      </c>
      <c r="N14" s="14" t="n">
        <f aca="false">INT(M14/$N$6)</f>
        <v>3</v>
      </c>
      <c r="O14" s="14" t="n">
        <f aca="false">(M14/$N$6)-N14</f>
        <v>0.26791478373144</v>
      </c>
      <c r="P14" s="14" t="n">
        <f aca="false">MATCH(O14,$T$8:$T$16,0)</f>
        <v>6</v>
      </c>
      <c r="Q14" s="14" t="n">
        <f aca="false">IF(P14&lt;=($B$4-$N$17), 1, 0)</f>
        <v>0</v>
      </c>
      <c r="R14" s="16" t="n">
        <f aca="false">N14+Q14</f>
        <v>3</v>
      </c>
      <c r="S14" s="14"/>
      <c r="T14" s="24" t="n">
        <v>0.133634602969658</v>
      </c>
      <c r="U14" s="19"/>
      <c r="X14" s="14"/>
    </row>
    <row r="15" customFormat="false" ht="12.8" hidden="false" customHeight="false" outlineLevel="0" collapsed="false">
      <c r="E15" s="1"/>
      <c r="F15" s="20"/>
      <c r="G15" s="21" t="s">
        <v>28</v>
      </c>
      <c r="H15" s="21"/>
      <c r="I15" s="22"/>
      <c r="J15" s="22" t="n">
        <v>3359</v>
      </c>
      <c r="K15" s="23" t="n">
        <f aca="false">J15/$J$17</f>
        <v>0.055632846401007</v>
      </c>
      <c r="L15" s="14" t="n">
        <f aca="false">IF(J15&gt;=$L$6, J15, 0)</f>
        <v>3359</v>
      </c>
      <c r="M15" s="14" t="n">
        <f aca="false">IF(J15&gt;=$M$6, J15, 0)</f>
        <v>0</v>
      </c>
      <c r="N15" s="14" t="n">
        <f aca="false">INT(M15/$N$6)</f>
        <v>0</v>
      </c>
      <c r="O15" s="14" t="n">
        <f aca="false">(M15/$N$6)-N15</f>
        <v>0</v>
      </c>
      <c r="P15" s="14" t="n">
        <f aca="false">MATCH(O15,$T$8:$T$16,0)</f>
        <v>8</v>
      </c>
      <c r="Q15" s="14" t="n">
        <f aca="false">IF(P15&lt;=($B$4-$N$17), 1, 0)</f>
        <v>0</v>
      </c>
      <c r="R15" s="16" t="n">
        <f aca="false">N15+Q15</f>
        <v>0</v>
      </c>
      <c r="S15" s="14"/>
      <c r="T15" s="24" t="n">
        <v>0</v>
      </c>
      <c r="U15" s="19"/>
    </row>
    <row r="16" customFormat="false" ht="12.8" hidden="false" customHeight="false" outlineLevel="0" collapsed="false">
      <c r="E16" s="1"/>
      <c r="F16" s="20"/>
      <c r="G16" s="21" t="s">
        <v>29</v>
      </c>
      <c r="H16" s="21"/>
      <c r="I16" s="22"/>
      <c r="J16" s="22" t="n">
        <v>2800</v>
      </c>
      <c r="K16" s="23" t="n">
        <f aca="false">J16/$J$17</f>
        <v>0.0463745072708602</v>
      </c>
      <c r="L16" s="14" t="n">
        <f aca="false">IF(J16&gt;=$L$6, J16, 0)</f>
        <v>2800</v>
      </c>
      <c r="M16" s="14" t="n">
        <f aca="false">IF(J16&gt;=$M$6, J16, 0)</f>
        <v>0</v>
      </c>
      <c r="N16" s="14" t="n">
        <f aca="false">INT(M16/$N$6)</f>
        <v>0</v>
      </c>
      <c r="O16" s="14" t="n">
        <f aca="false">(M16/$N$6)-N16</f>
        <v>0</v>
      </c>
      <c r="P16" s="14" t="n">
        <f aca="false">MATCH(O16,$T$8:$T$16,0)</f>
        <v>8</v>
      </c>
      <c r="Q16" s="14" t="n">
        <f aca="false">IF(P16&lt;=($B$4-$N$17), 1, 0)</f>
        <v>0</v>
      </c>
      <c r="R16" s="16" t="n">
        <f aca="false">N16+Q16</f>
        <v>0</v>
      </c>
      <c r="S16" s="14"/>
      <c r="T16" s="26" t="n">
        <v>0</v>
      </c>
      <c r="U16" s="19"/>
    </row>
    <row r="17" customFormat="false" ht="12.8" hidden="false" customHeight="false" outlineLevel="0" collapsed="false">
      <c r="E17" s="1"/>
      <c r="F17" s="1"/>
      <c r="G17" s="27" t="s">
        <v>30</v>
      </c>
      <c r="H17" s="28"/>
      <c r="I17" s="29"/>
      <c r="J17" s="30" t="n">
        <f aca="false">SUM(J8:J16)</f>
        <v>60378</v>
      </c>
      <c r="K17" s="23"/>
      <c r="L17" s="14"/>
      <c r="M17" s="14"/>
      <c r="N17" s="31" t="n">
        <f aca="false">SUM(N8:N16)</f>
        <v>32</v>
      </c>
      <c r="O17" s="30" t="s">
        <v>31</v>
      </c>
      <c r="P17" s="31" t="s">
        <v>32</v>
      </c>
      <c r="Q17" s="31"/>
      <c r="R17" s="30" t="n">
        <f aca="false">SUM(R8:R16)</f>
        <v>35</v>
      </c>
      <c r="S17" s="16"/>
      <c r="T17" s="32"/>
    </row>
    <row r="18" customFormat="false" ht="12.8" hidden="false" customHeight="false" outlineLevel="0" collapsed="false">
      <c r="E18" s="1"/>
      <c r="F18" s="1" t="s">
        <v>33</v>
      </c>
      <c r="G18" s="17"/>
      <c r="H18" s="17"/>
      <c r="I18" s="14"/>
      <c r="J18" s="14"/>
      <c r="K18" s="23"/>
      <c r="L18" s="14"/>
      <c r="M18" s="14"/>
      <c r="N18" s="16"/>
      <c r="O18" s="16"/>
      <c r="P18" s="16"/>
      <c r="Q18" s="16"/>
      <c r="R18" s="16"/>
      <c r="S18" s="16"/>
      <c r="T18" s="32"/>
    </row>
    <row r="19" customFormat="false" ht="12.8" hidden="false" customHeight="false" outlineLevel="0" collapsed="false">
      <c r="G19" s="21" t="s">
        <v>25</v>
      </c>
      <c r="H19" s="17"/>
      <c r="I19" s="33" t="str">
        <f aca="false">G19</f>
        <v>cendx</v>
      </c>
      <c r="J19" s="34" t="n">
        <f aca="false">SUMIFS(J8:J16, I8:I16, I19)</f>
        <v>17762</v>
      </c>
      <c r="K19" s="23" t="n">
        <f aca="false">J19/$J$17</f>
        <v>0.294179999337507</v>
      </c>
      <c r="L19" s="14"/>
      <c r="M19" s="14"/>
      <c r="N19" s="14"/>
      <c r="O19" s="14"/>
      <c r="P19" s="14"/>
      <c r="Q19" s="1" t="str">
        <f aca="false">"totale "&amp;G19</f>
        <v>totale cendx</v>
      </c>
      <c r="R19" s="34" t="n">
        <f aca="false">SUMIFS($R$8:$R$16, $I$8:$I$16, I19)</f>
        <v>11</v>
      </c>
      <c r="S19" s="14"/>
      <c r="T19" s="32"/>
    </row>
    <row r="20" customFormat="false" ht="12.8" hidden="false" customHeight="false" outlineLevel="0" collapsed="false">
      <c r="G20" s="21" t="s">
        <v>34</v>
      </c>
      <c r="H20" s="17"/>
      <c r="I20" s="33" t="str">
        <f aca="false">G20</f>
        <v>csx</v>
      </c>
      <c r="J20" s="34" t="n">
        <f aca="false">SUMIFS(J8:J16, I8:I16, I20)</f>
        <v>0</v>
      </c>
      <c r="K20" s="23" t="n">
        <f aca="false">J20/$J$17</f>
        <v>0</v>
      </c>
      <c r="L20" s="14"/>
      <c r="M20" s="14"/>
      <c r="N20" s="14"/>
      <c r="O20" s="14"/>
      <c r="P20" s="14"/>
      <c r="Q20" s="1" t="str">
        <f aca="false">"totale "&amp;G20</f>
        <v>totale csx</v>
      </c>
      <c r="R20" s="34" t="n">
        <f aca="false">SUMIFS($R$8:$R$16, $I$8:$I$16, I20)</f>
        <v>0</v>
      </c>
      <c r="S20" s="14"/>
      <c r="T20" s="32"/>
    </row>
    <row r="21" customFormat="false" ht="13" hidden="false" customHeight="false" outlineLevel="0" collapsed="false">
      <c r="A21" s="35" t="s">
        <v>35</v>
      </c>
      <c r="B21" s="36" t="n">
        <v>103223</v>
      </c>
      <c r="C21" s="35" t="s">
        <v>36</v>
      </c>
      <c r="G21" s="17"/>
      <c r="H21" s="17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32"/>
    </row>
    <row r="22" customFormat="false" ht="13" hidden="false" customHeight="false" outlineLevel="0" collapsed="false">
      <c r="A22" s="35" t="s">
        <v>37</v>
      </c>
      <c r="B22" s="36" t="n">
        <v>65014</v>
      </c>
      <c r="C22" s="37" t="n">
        <f aca="false">B22/B21</f>
        <v>0.629840248781764</v>
      </c>
      <c r="G22" s="17"/>
      <c r="H22" s="17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32"/>
    </row>
    <row r="23" customFormat="false" ht="13" hidden="false" customHeight="false" outlineLevel="0" collapsed="false">
      <c r="A23" s="35" t="s">
        <v>38</v>
      </c>
      <c r="B23" s="36" t="n">
        <v>2025</v>
      </c>
      <c r="C23" s="37" t="n">
        <f aca="false">B23/B22</f>
        <v>0.0311471375396069</v>
      </c>
      <c r="G23" s="17"/>
      <c r="H23" s="17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32"/>
    </row>
    <row r="24" customFormat="false" ht="17.35" hidden="false" customHeight="false" outlineLevel="0" collapsed="false">
      <c r="A24" s="35" t="s">
        <v>39</v>
      </c>
      <c r="B24" s="36" t="n">
        <v>2490</v>
      </c>
      <c r="C24" s="37" t="n">
        <f aca="false">B24/B22</f>
        <v>0.0382994431968499</v>
      </c>
      <c r="F24" s="12" t="s">
        <v>40</v>
      </c>
      <c r="G24" s="17"/>
      <c r="H24" s="17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32"/>
    </row>
    <row r="25" customFormat="false" ht="13" hidden="false" customHeight="false" outlineLevel="0" collapsed="false">
      <c r="A25" s="35" t="s">
        <v>41</v>
      </c>
      <c r="B25" s="36" t="n">
        <v>65014</v>
      </c>
      <c r="C25" s="37" t="n">
        <f aca="false">B25/B22</f>
        <v>1</v>
      </c>
      <c r="G25" s="38" t="s">
        <v>42</v>
      </c>
      <c r="H25" s="38" t="str">
        <f aca="false">IF(MAX(K8:K20)&gt;=0.42, IF(MAX(R8:R16,R19:R20)&gt;=21, "no, perché la lista o coalizione vincente ha già più di "&amp;$B$5&amp;" seggi", "SÌ"), "no")</f>
        <v>no</v>
      </c>
      <c r="I25" s="39"/>
      <c r="J25" s="39"/>
      <c r="K25" s="14"/>
      <c r="L25" s="14"/>
      <c r="M25" s="14"/>
      <c r="N25" s="14"/>
      <c r="O25" s="14"/>
      <c r="P25" s="14"/>
      <c r="Q25" s="14"/>
      <c r="R25" s="14"/>
      <c r="S25" s="14"/>
      <c r="T25" s="32"/>
    </row>
    <row r="26" customFormat="false" ht="25" hidden="false" customHeight="true" outlineLevel="0" collapsed="false">
      <c r="G26" s="38" t="s">
        <v>43</v>
      </c>
      <c r="H26" s="38" t="str">
        <f aca="false">IF(_xlfn.TEXTJOIN(,1,J28:J42)&lt;&gt;"",_xlfn.TEXTJOIN(,1,J28:J42),"nessuna")</f>
        <v>nessuna</v>
      </c>
      <c r="I26" s="40"/>
      <c r="J26" s="39"/>
      <c r="K26" s="14"/>
      <c r="L26" s="14"/>
      <c r="M26" s="14"/>
      <c r="N26" s="41"/>
      <c r="O26" s="14"/>
      <c r="P26" s="14"/>
      <c r="Q26" s="14"/>
      <c r="R26" s="14"/>
      <c r="S26" s="14"/>
      <c r="T26" s="32"/>
      <c r="V26" s="42" t="s">
        <v>44</v>
      </c>
      <c r="W26" s="42"/>
      <c r="X26" s="18" t="s">
        <v>45</v>
      </c>
      <c r="Y26" s="18"/>
    </row>
    <row r="27" customFormat="false" ht="36.65" hidden="false" customHeight="false" outlineLevel="0" collapsed="false">
      <c r="G27" s="14" t="s">
        <v>8</v>
      </c>
      <c r="H27" s="15" t="s">
        <v>9</v>
      </c>
      <c r="I27" s="15" t="s">
        <v>46</v>
      </c>
      <c r="J27" s="16" t="s">
        <v>47</v>
      </c>
      <c r="K27" s="15" t="s">
        <v>48</v>
      </c>
      <c r="L27" s="15" t="s">
        <v>49</v>
      </c>
      <c r="M27" s="15" t="s">
        <v>50</v>
      </c>
      <c r="N27" s="41"/>
      <c r="O27" s="15" t="s">
        <v>51</v>
      </c>
      <c r="P27" s="15" t="s">
        <v>52</v>
      </c>
      <c r="Q27" s="14" t="s">
        <v>15</v>
      </c>
      <c r="R27" s="15" t="s">
        <v>16</v>
      </c>
      <c r="S27" s="14" t="s">
        <v>53</v>
      </c>
      <c r="T27" s="43" t="s">
        <v>54</v>
      </c>
      <c r="V27" s="44" t="s">
        <v>55</v>
      </c>
      <c r="X27" s="44" t="s">
        <v>55</v>
      </c>
      <c r="Y27" s="45"/>
    </row>
    <row r="28" customFormat="false" ht="12.8" hidden="false" customHeight="false" outlineLevel="0" collapsed="false">
      <c r="G28" s="17" t="str">
        <f aca="false">G8</f>
        <v>ALLEANZA VERDI SINISTRA</v>
      </c>
      <c r="H28" s="14" t="n">
        <f aca="false">I8</f>
        <v>0</v>
      </c>
      <c r="I28" s="33" t="str">
        <f aca="false">IF(AND(K8&gt;$C$5,K8=MAX($K$8:$K$20)),"SÌ", "no" )</f>
        <v>no</v>
      </c>
      <c r="J28" s="46" t="str">
        <f aca="false">IF(I28="SÌ",IF(H28="",G28,H28),"")</f>
        <v/>
      </c>
      <c r="K28" s="14" t="n">
        <f aca="false">IF(I28="no",,IF(R8&gt;=$B$5, , $B$5))</f>
        <v>0</v>
      </c>
      <c r="L28" s="14" t="n">
        <f aca="false">IF(AND(OR(J28=$H$26,H28=$H$26), $H$25="SÌ", J8&gt;=$L$6),J8,0)</f>
        <v>0</v>
      </c>
      <c r="M28" s="14" t="n">
        <f aca="false">IF(OR($H$26="nessuna",$H$25&lt;&gt;"SÌ"), 0, IF(OR(J28=$H$26,H28=$H$26),0,J8)   )</f>
        <v>0</v>
      </c>
      <c r="N28" s="41" t="n">
        <f aca="false">IF(L28&lt;&gt;0, L28/INT(MAX($L$28:$L$40)/$B$5),   IF(M28&lt;&gt;0, M28/INT(SUM($M$28:$M$36)/($B$4-$B$5)), 0)   )</f>
        <v>0</v>
      </c>
      <c r="O28" s="14" t="n">
        <f aca="false">IF(L28&lt;&gt;0, INT(N28),0)</f>
        <v>0</v>
      </c>
      <c r="P28" s="14" t="n">
        <f aca="false">IF(M28&lt;&gt;0, INT(N28),0)</f>
        <v>0</v>
      </c>
      <c r="Q28" s="14" t="n">
        <f aca="false">N28-MAX(O28,P28)</f>
        <v>0</v>
      </c>
      <c r="R28" s="14" t="n">
        <f aca="false">IF(OR($H$26="nessuna",Q28=0), 0,   IF(OR(J28=$H$26,H28=$H$26), MATCH(Q28,$W$28:$W$36,0), MATCH(Q28,$Y$28:$Y$36,0)) )</f>
        <v>0</v>
      </c>
      <c r="S28" s="33" t="n">
        <f aca="false">IF(OR(J28=$H$26,H28=$H$26), IF(AND(R28&lt;=($B$5-$O$37),R28&lt;&gt;0),1,0) , IF(AND(R28&lt;=($B$4-$B$5-$P$37),R28&lt;&gt;0),1,0))</f>
        <v>0</v>
      </c>
      <c r="T28" s="16" t="n">
        <f aca="false">O28+P28+S28</f>
        <v>0</v>
      </c>
      <c r="V28" s="47" t="n">
        <f aca="false">IF(OR(J28=$H$26,H28=$H$26), Q28,0)</f>
        <v>0</v>
      </c>
      <c r="W28" s="19" t="n">
        <f aca="false" t="array" ref="W28:W36">_xlfn.SORTBY(V28:V36,V28:V36,-1)</f>
        <v>0</v>
      </c>
      <c r="X28" s="47" t="n">
        <f aca="false">IF(OR(J28=$H$26,H28=$H$26),0,Q28)</f>
        <v>0</v>
      </c>
      <c r="Y28" s="48" t="n">
        <f aca="false" t="array" ref="Y28:Y36">_xlfn.SORTBY(X28:X36,X28:X36,-1)</f>
        <v>0</v>
      </c>
    </row>
    <row r="29" customFormat="false" ht="12.8" hidden="false" customHeight="false" outlineLevel="0" collapsed="false">
      <c r="G29" s="17" t="str">
        <f aca="false">G9</f>
        <v>UNION VALDÔTAINE</v>
      </c>
      <c r="H29" s="14" t="n">
        <f aca="false">I9</f>
        <v>0</v>
      </c>
      <c r="I29" s="33" t="str">
        <f aca="false">IF(AND(K9&gt;$C$5,K9=MAX($K$8:$K$20)),"SÌ", "no" )</f>
        <v>no</v>
      </c>
      <c r="J29" s="46" t="str">
        <f aca="false">IF(I29="SÌ",IF(H29="",G29,H29),"")</f>
        <v/>
      </c>
      <c r="K29" s="14" t="n">
        <f aca="false">IF(I29="no",,IF(R9&gt;=$B$5, , $B$5))</f>
        <v>0</v>
      </c>
      <c r="L29" s="14" t="n">
        <f aca="false">IF(AND(OR(J29=$H$26,H29=$H$26), $H$25="SÌ", J9&gt;=$L$6),J9,0)</f>
        <v>0</v>
      </c>
      <c r="M29" s="14" t="n">
        <f aca="false">IF(OR($H$26="nessuna",$H$25&lt;&gt;"SÌ"), 0, IF(OR(J29=$H$26,H29=$H$26),0,J9)   )</f>
        <v>0</v>
      </c>
      <c r="N29" s="41" t="n">
        <f aca="false">IF(L29&lt;&gt;0, L29/INT(MAX($L$28:$L$40)/$B$5),   IF(M29&lt;&gt;0, M29/INT(SUM($M$28:$M$36)/($B$4-$B$5)), 0)   )</f>
        <v>0</v>
      </c>
      <c r="O29" s="14" t="n">
        <f aca="false">IF(L29&lt;&gt;0, INT(N29),0)</f>
        <v>0</v>
      </c>
      <c r="P29" s="14" t="n">
        <f aca="false">IF(M29&lt;&gt;0, INT(N29),0)</f>
        <v>0</v>
      </c>
      <c r="Q29" s="14" t="n">
        <f aca="false">N29-MAX(O29,P29)</f>
        <v>0</v>
      </c>
      <c r="R29" s="14" t="n">
        <f aca="false">IF(OR($H$26="nessuna",Q29=0), 0,   IF(OR(J29=$H$26,H29=$H$26), MATCH(Q29,$W$28:$W$36,0), MATCH(Q29,$Y$28:$Y$36,0)) )</f>
        <v>0</v>
      </c>
      <c r="S29" s="33" t="n">
        <f aca="false">IF(OR(J29=$H$26,H29=$H$26), IF(AND(R29&lt;=($B$5-$O$37),R29&lt;&gt;0),1,0) , IF(AND(R29&lt;=($B$4-$B$5-$P$37),R29&lt;&gt;0),1,0))</f>
        <v>0</v>
      </c>
      <c r="T29" s="16" t="n">
        <f aca="false">O29+P29+S29</f>
        <v>0</v>
      </c>
      <c r="V29" s="47" t="n">
        <f aca="false">IF(OR(J29=$H$26,H29=$H$26), Q29,0)</f>
        <v>0</v>
      </c>
      <c r="W29" s="19" t="n">
        <v>0</v>
      </c>
      <c r="X29" s="47" t="n">
        <f aca="false">IF(OR(J29=$H$26,H29=$H$26),0,Q29)</f>
        <v>0</v>
      </c>
      <c r="Y29" s="48" t="n">
        <v>0</v>
      </c>
    </row>
    <row r="30" customFormat="false" ht="12.8" hidden="false" customHeight="false" outlineLevel="0" collapsed="false">
      <c r="G30" s="17" t="str">
        <f aca="false">G10</f>
        <v>PD - FEDERALISTI PROGRESSISTI VALLE D'AOSTA</v>
      </c>
      <c r="H30" s="14" t="n">
        <f aca="false">I10</f>
        <v>0</v>
      </c>
      <c r="I30" s="33" t="str">
        <f aca="false">IF(AND(K10&gt;$C$5,K10=MAX($K$8:$K$20)),"SÌ", "no" )</f>
        <v>no</v>
      </c>
      <c r="J30" s="46" t="str">
        <f aca="false">IF(I30="SÌ",IF(H30="",G30,H30),"")</f>
        <v/>
      </c>
      <c r="K30" s="14" t="n">
        <f aca="false">IF(I30="no",,IF(R10&gt;=$B$5, , $B$5))</f>
        <v>0</v>
      </c>
      <c r="L30" s="14" t="n">
        <f aca="false">IF(AND(OR(J30=$H$26,H30=$H$26), $H$25="SÌ", J10&gt;=$L$6),J10,0)</f>
        <v>0</v>
      </c>
      <c r="M30" s="14" t="n">
        <f aca="false">IF(OR($H$26="nessuna",$H$25&lt;&gt;"SÌ"), 0, IF(OR(J30=$H$26,H30=$H$26),0,J10)   )</f>
        <v>0</v>
      </c>
      <c r="N30" s="41" t="n">
        <f aca="false">IF(L30&lt;&gt;0, L30/INT(MAX($L$28:$L$40)/$B$5),   IF(M30&lt;&gt;0, M30/INT(SUM($M$28:$M$36)/($B$4-$B$5)), 0)   )</f>
        <v>0</v>
      </c>
      <c r="O30" s="14" t="n">
        <f aca="false">IF(L30&lt;&gt;0, INT(N30),0)</f>
        <v>0</v>
      </c>
      <c r="P30" s="14" t="n">
        <f aca="false">IF(M30&lt;&gt;0, INT(N30),0)</f>
        <v>0</v>
      </c>
      <c r="Q30" s="14" t="n">
        <f aca="false">N30-MAX(O30,P30)</f>
        <v>0</v>
      </c>
      <c r="R30" s="14" t="n">
        <f aca="false">IF(OR($H$26="nessuna",Q30=0), 0,   IF(OR(J30=$H$26,H30=$H$26), MATCH(Q30,$W$28:$W$36,0), MATCH(Q30,$Y$28:$Y$36,0)) )</f>
        <v>0</v>
      </c>
      <c r="S30" s="33" t="n">
        <f aca="false">IF(OR(J30=$H$26,H30=$H$26), IF(AND(R30&lt;=($B$5-$O$37),R30&lt;&gt;0),1,0) , IF(AND(R30&lt;=($B$4-$B$5-$P$37),R30&lt;&gt;0),1,0))</f>
        <v>0</v>
      </c>
      <c r="T30" s="16" t="n">
        <f aca="false">O30+P30+S30</f>
        <v>0</v>
      </c>
      <c r="V30" s="47" t="n">
        <f aca="false">IF(OR(J30=$H$26,H30=$H$26), Q30,0)</f>
        <v>0</v>
      </c>
      <c r="W30" s="19" t="n">
        <v>0</v>
      </c>
      <c r="X30" s="47" t="n">
        <f aca="false">IF(OR(J30=$H$26,H30=$H$26),0,Q30)</f>
        <v>0</v>
      </c>
      <c r="Y30" s="48" t="n">
        <v>0</v>
      </c>
    </row>
    <row r="31" customFormat="false" ht="12.8" hidden="false" customHeight="false" outlineLevel="0" collapsed="false">
      <c r="G31" s="17" t="str">
        <f aca="false">G11</f>
        <v>AUTONOMISTI DI CENTRO</v>
      </c>
      <c r="H31" s="14" t="n">
        <f aca="false">I11</f>
        <v>0</v>
      </c>
      <c r="I31" s="33" t="str">
        <f aca="false">IF(AND(K11&gt;$C$5,K11=MAX($K$8:$K$20)),"SÌ", "no" )</f>
        <v>no</v>
      </c>
      <c r="J31" s="46" t="str">
        <f aca="false">IF(I31="SÌ",IF(H31="",G31,H31),"")</f>
        <v/>
      </c>
      <c r="K31" s="14" t="n">
        <f aca="false">IF(I31="no",,IF(R11&gt;=$B$5, , $B$5))</f>
        <v>0</v>
      </c>
      <c r="L31" s="14" t="n">
        <f aca="false">IF(AND(OR(J31=$H$26,H31=$H$26), $H$25="SÌ", J11&gt;=$L$6),J11,0)</f>
        <v>0</v>
      </c>
      <c r="M31" s="14" t="n">
        <f aca="false">IF(OR($H$26="nessuna",$H$25&lt;&gt;"SÌ"), 0, IF(OR(J31=$H$26,H31=$H$26),0,J11)   )</f>
        <v>0</v>
      </c>
      <c r="N31" s="41" t="n">
        <f aca="false">IF(L31&lt;&gt;0, L31/INT(MAX($L$28:$L$40)/$B$5),   IF(M31&lt;&gt;0, M31/INT(SUM($M$28:$M$36)/($B$4-$B$5)), 0)   )</f>
        <v>0</v>
      </c>
      <c r="O31" s="14" t="n">
        <f aca="false">IF(L31&lt;&gt;0, INT(N31),0)</f>
        <v>0</v>
      </c>
      <c r="P31" s="14" t="n">
        <f aca="false">IF(M31&lt;&gt;0, INT(N31),0)</f>
        <v>0</v>
      </c>
      <c r="Q31" s="14" t="n">
        <f aca="false">N31-MAX(O31,P31)</f>
        <v>0</v>
      </c>
      <c r="R31" s="14" t="n">
        <f aca="false">IF(OR($H$26="nessuna",Q31=0), 0,   IF(OR(J31=$H$26,H31=$H$26), MATCH(Q31,$W$28:$W$36,0), MATCH(Q31,$Y$28:$Y$36,0)) )</f>
        <v>0</v>
      </c>
      <c r="S31" s="33" t="n">
        <f aca="false">IF(OR(J31=$H$26,H31=$H$26), IF(AND(R31&lt;=($B$5-$O$37),R31&lt;&gt;0),1,0) , IF(AND(R31&lt;=($B$4-$B$5-$P$37),R31&lt;&gt;0),1,0))</f>
        <v>0</v>
      </c>
      <c r="T31" s="16" t="n">
        <f aca="false">O31+P31+S31</f>
        <v>0</v>
      </c>
      <c r="V31" s="47" t="n">
        <f aca="false">IF(OR(J31=$H$26,H31=$H$26), Q31,0)</f>
        <v>0</v>
      </c>
      <c r="W31" s="19" t="n">
        <v>0</v>
      </c>
      <c r="X31" s="47" t="n">
        <f aca="false">IF(OR(J31=$H$26,H31=$H$26),0,Q31)</f>
        <v>0</v>
      </c>
      <c r="Y31" s="48" t="n">
        <v>0</v>
      </c>
    </row>
    <row r="32" customFormat="false" ht="12.8" hidden="false" customHeight="false" outlineLevel="0" collapsed="false">
      <c r="G32" s="17" t="str">
        <f aca="false">G12</f>
        <v>FRATELLI D'ITALIA - GIORGIA MELONI</v>
      </c>
      <c r="H32" s="14" t="str">
        <f aca="false">I12</f>
        <v>cendx</v>
      </c>
      <c r="I32" s="33" t="str">
        <f aca="false">IF(AND(K12&gt;$C$5,K12=MAX($K$8:$K$20)),"SÌ", "no" )</f>
        <v>no</v>
      </c>
      <c r="J32" s="46" t="str">
        <f aca="false">IF(I32="SÌ",IF(H32="",G32,H32),"")</f>
        <v/>
      </c>
      <c r="K32" s="14" t="n">
        <f aca="false">IF(I32="no",,IF(R12&gt;=$B$5, , $B$5))</f>
        <v>0</v>
      </c>
      <c r="L32" s="14" t="n">
        <f aca="false">IF(AND(OR(J32=$H$26,H32=$H$26), $H$25="SÌ", J12&gt;=$L$6),J12,0)</f>
        <v>0</v>
      </c>
      <c r="M32" s="14" t="n">
        <f aca="false">IF(OR($H$26="nessuna",$H$25&lt;&gt;"SÌ"), 0, IF(OR(J32=$H$26,H32=$H$26),0,J12)   )</f>
        <v>0</v>
      </c>
      <c r="N32" s="41" t="n">
        <f aca="false">IF(L32&lt;&gt;0, L32/INT(MAX($L$28:$L$40)/$B$5),   IF(M32&lt;&gt;0, M32/INT(SUM($M$28:$M$36)/($B$4-$B$5)), 0)   )</f>
        <v>0</v>
      </c>
      <c r="O32" s="14" t="n">
        <f aca="false">IF(L32&lt;&gt;0, INT(N32),0)</f>
        <v>0</v>
      </c>
      <c r="P32" s="14" t="n">
        <f aca="false">IF(M32&lt;&gt;0, INT(N32),0)</f>
        <v>0</v>
      </c>
      <c r="Q32" s="14" t="n">
        <f aca="false">N32-MAX(O32,P32)</f>
        <v>0</v>
      </c>
      <c r="R32" s="14" t="n">
        <f aca="false">IF(OR($H$26="nessuna",Q32=0), 0,   IF(OR(J32=$H$26,H32=$H$26), MATCH(Q32,$W$28:$W$36,0), MATCH(Q32,$Y$28:$Y$36,0)) )</f>
        <v>0</v>
      </c>
      <c r="S32" s="33" t="n">
        <f aca="false">IF(OR(J32=$H$26,H32=$H$26), IF(AND(R32&lt;=($B$5-$O$37),R32&lt;&gt;0),1,0) , IF(AND(R32&lt;=($B$4-$B$5-$P$37),R32&lt;&gt;0),1,0))</f>
        <v>0</v>
      </c>
      <c r="T32" s="16" t="n">
        <f aca="false">O32+P32+S32</f>
        <v>0</v>
      </c>
      <c r="V32" s="47" t="n">
        <f aca="false">IF(OR(J32=$H$26,H32=$H$26), Q32,0)</f>
        <v>0</v>
      </c>
      <c r="W32" s="19" t="n">
        <v>0</v>
      </c>
      <c r="X32" s="47" t="n">
        <f aca="false">IF(OR(J32=$H$26,H32=$H$26),0,Q32)</f>
        <v>0</v>
      </c>
      <c r="Y32" s="48" t="n">
        <v>0</v>
      </c>
    </row>
    <row r="33" customFormat="false" ht="12.8" hidden="false" customHeight="false" outlineLevel="0" collapsed="false">
      <c r="G33" s="17" t="str">
        <f aca="false">G13</f>
        <v>FORZA ITALIA - INSIEME ENSEMBLE - LA RENAISSANCE</v>
      </c>
      <c r="H33" s="14" t="str">
        <f aca="false">I13</f>
        <v>cendx</v>
      </c>
      <c r="I33" s="33" t="str">
        <f aca="false">IF(AND(K13&gt;$C$5,K13=MAX($K$8:$K$20)),"SÌ", "no" )</f>
        <v>no</v>
      </c>
      <c r="J33" s="46" t="str">
        <f aca="false">IF(I33="SÌ",IF(H33="",G33,H33),"")</f>
        <v/>
      </c>
      <c r="K33" s="14" t="n">
        <f aca="false">IF(I33="no",,IF(R13&gt;=$B$5, , $B$5))</f>
        <v>0</v>
      </c>
      <c r="L33" s="14" t="n">
        <f aca="false">IF(AND(OR(J33=$H$26,H33=$H$26), $H$25="SÌ", J13&gt;=$L$6),J13,0)</f>
        <v>0</v>
      </c>
      <c r="M33" s="14" t="n">
        <f aca="false">IF(OR($H$26="nessuna",$H$25&lt;&gt;"SÌ"), 0, IF(OR(J33=$H$26,H33=$H$26),0,J13)   )</f>
        <v>0</v>
      </c>
      <c r="N33" s="41" t="n">
        <f aca="false">IF(L33&lt;&gt;0, L33/INT(MAX($L$28:$L$40)/$B$5),   IF(M33&lt;&gt;0, M33/INT(SUM($M$28:$M$36)/($B$4-$B$5)), 0)   )</f>
        <v>0</v>
      </c>
      <c r="O33" s="14" t="n">
        <f aca="false">IF(L33&lt;&gt;0, INT(N33),0)</f>
        <v>0</v>
      </c>
      <c r="P33" s="14" t="n">
        <f aca="false">IF(M33&lt;&gt;0, INT(N33),0)</f>
        <v>0</v>
      </c>
      <c r="Q33" s="14" t="n">
        <f aca="false">N33-MAX(O33,P33)</f>
        <v>0</v>
      </c>
      <c r="R33" s="14" t="n">
        <f aca="false">IF(OR($H$26="nessuna",Q33=0), 0,   IF(OR(J33=$H$26,H33=$H$26), MATCH(Q33,$W$28:$W$36,0), MATCH(Q33,$Y$28:$Y$36,0)) )</f>
        <v>0</v>
      </c>
      <c r="S33" s="33" t="n">
        <f aca="false">IF(OR(J33=$H$26,H33=$H$26), IF(AND(R33&lt;=($B$5-$O$37),R33&lt;&gt;0),1,0) , IF(AND(R33&lt;=($B$4-$B$5-$P$37),R33&lt;&gt;0),1,0))</f>
        <v>0</v>
      </c>
      <c r="T33" s="16" t="n">
        <f aca="false">O33+P33+S33</f>
        <v>0</v>
      </c>
      <c r="V33" s="47" t="n">
        <f aca="false">IF(OR(J33=$H$26,H33=$H$26), Q33,0)</f>
        <v>0</v>
      </c>
      <c r="W33" s="19" t="n">
        <v>0</v>
      </c>
      <c r="X33" s="47" t="n">
        <f aca="false">IF(OR(J33=$H$26,H33=$H$26),0,Q33)</f>
        <v>0</v>
      </c>
      <c r="Y33" s="48" t="n">
        <v>0</v>
      </c>
    </row>
    <row r="34" customFormat="false" ht="12.8" hidden="false" customHeight="false" outlineLevel="0" collapsed="false">
      <c r="G34" s="17" t="str">
        <f aca="false">G14</f>
        <v>LEGA VALLÉE D'AOSTE</v>
      </c>
      <c r="H34" s="14" t="str">
        <f aca="false">I14</f>
        <v>cendx</v>
      </c>
      <c r="I34" s="33" t="str">
        <f aca="false">IF(AND(K14&gt;$C$5,K14=MAX($K$8:$K$20)),"SÌ", "no" )</f>
        <v>no</v>
      </c>
      <c r="J34" s="46" t="str">
        <f aca="false">IF(I34="SÌ",IF(H34="",G34,H34),"")</f>
        <v/>
      </c>
      <c r="K34" s="14" t="n">
        <f aca="false">IF(I34="no",,IF(R14&gt;=$B$5, , $B$5))</f>
        <v>0</v>
      </c>
      <c r="L34" s="14" t="n">
        <f aca="false">IF(AND(OR(J34=$H$26,H34=$H$26), $H$25="SÌ", J14&gt;=$L$6),J14,0)</f>
        <v>0</v>
      </c>
      <c r="M34" s="14" t="n">
        <f aca="false">IF(OR($H$26="nessuna",$H$25&lt;&gt;"SÌ"), 0, IF(OR(J34=$H$26,H34=$H$26),0,J14)   )</f>
        <v>0</v>
      </c>
      <c r="N34" s="41" t="n">
        <f aca="false">IF(L34&lt;&gt;0, L34/INT(MAX($L$28:$L$40)/$B$5),   IF(M34&lt;&gt;0, M34/INT(SUM($M$28:$M$36)/($B$4-$B$5)), 0)   )</f>
        <v>0</v>
      </c>
      <c r="O34" s="14" t="n">
        <f aca="false">IF(L34&lt;&gt;0, INT(N34),0)</f>
        <v>0</v>
      </c>
      <c r="P34" s="14" t="n">
        <f aca="false">IF(M34&lt;&gt;0, INT(N34),0)</f>
        <v>0</v>
      </c>
      <c r="Q34" s="14" t="n">
        <f aca="false">N34-MAX(O34,P34)</f>
        <v>0</v>
      </c>
      <c r="R34" s="14" t="n">
        <f aca="false">IF(OR($H$26="nessuna",Q34=0), 0,   IF(OR(J34=$H$26,H34=$H$26), MATCH(Q34,$W$28:$W$36,0), MATCH(Q34,$Y$28:$Y$36,0)) )</f>
        <v>0</v>
      </c>
      <c r="S34" s="33" t="n">
        <f aca="false">IF(OR(J34=$H$26,H34=$H$26), IF(AND(R34&lt;=($B$5-$O$37),R34&lt;&gt;0),1,0) , IF(AND(R34&lt;=($B$4-$B$5-$P$37),R34&lt;&gt;0),1,0))</f>
        <v>0</v>
      </c>
      <c r="T34" s="16" t="n">
        <f aca="false">O34+P34+S34</f>
        <v>0</v>
      </c>
      <c r="V34" s="47" t="n">
        <f aca="false">IF(OR(J34=$H$26,H34=$H$26), Q34,0)</f>
        <v>0</v>
      </c>
      <c r="W34" s="19" t="n">
        <v>0</v>
      </c>
      <c r="X34" s="47" t="n">
        <f aca="false">IF(OR(J34=$H$26,H34=$H$26),0,Q34)</f>
        <v>0</v>
      </c>
      <c r="Y34" s="48" t="n">
        <v>0</v>
      </c>
    </row>
    <row r="35" customFormat="false" ht="12.8" hidden="false" customHeight="false" outlineLevel="0" collapsed="false">
      <c r="G35" s="17" t="str">
        <f aca="false">G15</f>
        <v>VALLE D'AOSTA APERTA</v>
      </c>
      <c r="H35" s="14" t="n">
        <f aca="false">I15</f>
        <v>0</v>
      </c>
      <c r="I35" s="33" t="str">
        <f aca="false">IF(AND(K15&gt;$C$5,K15=MAX($K$8:$K$20)),"SÌ", "no" )</f>
        <v>no</v>
      </c>
      <c r="J35" s="46" t="str">
        <f aca="false">IF(I35="SÌ",IF(H35="",G35,H35),"")</f>
        <v/>
      </c>
      <c r="K35" s="14" t="n">
        <f aca="false">IF(I35="no",,IF(R15&gt;=$B$5, , $B$5))</f>
        <v>0</v>
      </c>
      <c r="L35" s="14" t="n">
        <f aca="false">IF(AND(OR(J35=$H$26,H35=$H$26), $H$25="SÌ", J15&gt;=$L$6),J15,0)</f>
        <v>0</v>
      </c>
      <c r="M35" s="14" t="n">
        <f aca="false">IF(OR($H$26="nessuna",$H$25&lt;&gt;"SÌ"), 0, IF(OR(J35=$H$26,H35=$H$26),0,J15)   )</f>
        <v>0</v>
      </c>
      <c r="N35" s="41" t="n">
        <f aca="false">IF(L35&lt;&gt;0, L35/INT(MAX($L$28:$L$40)/$B$5),   IF(M35&lt;&gt;0, M35/INT(SUM($M$28:$M$36)/($B$4-$B$5)), 0)   )</f>
        <v>0</v>
      </c>
      <c r="O35" s="14" t="n">
        <f aca="false">IF(L35&lt;&gt;0, INT(N35),0)</f>
        <v>0</v>
      </c>
      <c r="P35" s="14" t="n">
        <f aca="false">IF(M35&lt;&gt;0, INT(N35),0)</f>
        <v>0</v>
      </c>
      <c r="Q35" s="14" t="n">
        <f aca="false">N35-MAX(O35,P35)</f>
        <v>0</v>
      </c>
      <c r="R35" s="14" t="n">
        <f aca="false">IF(OR($H$26="nessuna",Q35=0), 0,   IF(OR(J35=$H$26,H35=$H$26), MATCH(Q35,$W$28:$W$36,0), MATCH(Q35,$Y$28:$Y$36,0)) )</f>
        <v>0</v>
      </c>
      <c r="S35" s="33" t="n">
        <f aca="false">IF(OR(J35=$H$26,H35=$H$26), IF(AND(R35&lt;=($B$5-$O$37),R35&lt;&gt;0),1,0) , IF(AND(R35&lt;=($B$4-$B$5-$P$37),R35&lt;&gt;0),1,0))</f>
        <v>0</v>
      </c>
      <c r="T35" s="16" t="n">
        <f aca="false">O35+P35+S35</f>
        <v>0</v>
      </c>
      <c r="V35" s="47" t="n">
        <f aca="false">IF(OR(J35=$H$26,H35=$H$26), Q35,0)</f>
        <v>0</v>
      </c>
      <c r="W35" s="19" t="n">
        <v>0</v>
      </c>
      <c r="X35" s="47" t="n">
        <f aca="false">IF(OR(J35=$H$26,H35=$H$26),0,Q35)</f>
        <v>0</v>
      </c>
      <c r="Y35" s="48" t="n">
        <v>0</v>
      </c>
    </row>
    <row r="36" customFormat="false" ht="12.8" hidden="false" customHeight="false" outlineLevel="0" collapsed="false">
      <c r="G36" s="17" t="str">
        <f aca="false">G16</f>
        <v>VALLE D'AOSTA FUTURA</v>
      </c>
      <c r="H36" s="14" t="n">
        <f aca="false">I16</f>
        <v>0</v>
      </c>
      <c r="I36" s="33" t="str">
        <f aca="false">IF(AND(K16&gt;$C$5,K16=MAX($K$8:$K$20)),"SÌ", "no" )</f>
        <v>no</v>
      </c>
      <c r="J36" s="46" t="str">
        <f aca="false">IF(I36="SÌ",IF(H36="",G36,H36),"")</f>
        <v/>
      </c>
      <c r="K36" s="14" t="n">
        <f aca="false">IF(I36="no",,IF(R16&gt;=$B$5, , $B$5))</f>
        <v>0</v>
      </c>
      <c r="L36" s="14" t="n">
        <f aca="false">IF(AND(OR(J36=$H$26,H36=$H$26), $H$25="SÌ", J16&gt;=$L$6),J16,0)</f>
        <v>0</v>
      </c>
      <c r="M36" s="14" t="n">
        <f aca="false">IF(OR($H$26="nessuna",$H$25&lt;&gt;"SÌ"), 0, IF(OR(J36=$H$26,H36=$H$26),0,J16)   )</f>
        <v>0</v>
      </c>
      <c r="N36" s="41" t="n">
        <f aca="false">IF(L36&lt;&gt;0, L36/INT(MAX($L$28:$L$40)/$B$5),   IF(M36&lt;&gt;0, M36/INT(SUM($M$28:$M$36)/($B$4-$B$5)), 0)   )</f>
        <v>0</v>
      </c>
      <c r="O36" s="14" t="n">
        <f aca="false">IF(L36&lt;&gt;0, INT(N36),0)</f>
        <v>0</v>
      </c>
      <c r="P36" s="14" t="n">
        <f aca="false">IF(M36&lt;&gt;0, INT(N36),0)</f>
        <v>0</v>
      </c>
      <c r="Q36" s="14" t="n">
        <f aca="false">N36-MAX(O36,P36)</f>
        <v>0</v>
      </c>
      <c r="R36" s="14" t="n">
        <f aca="false">IF(OR($H$26="nessuna",Q36=0), 0,   IF(OR(J36=$H$26,H36=$H$26), MATCH(Q36,$W$28:$W$36,0), MATCH(Q36,$Y$28:$Y$36,0)) )</f>
        <v>0</v>
      </c>
      <c r="S36" s="33" t="n">
        <f aca="false">IF(OR(J36=$H$26,H36=$H$26), IF(AND(R36&lt;=($B$5-$O$37),R36&lt;&gt;0),1,0) , IF(AND(R36&lt;=($B$4-$B$5-$P$37),R36&lt;&gt;0),1,0))</f>
        <v>0</v>
      </c>
      <c r="T36" s="16" t="n">
        <f aca="false">O36+P36+S36</f>
        <v>0</v>
      </c>
      <c r="V36" s="8" t="n">
        <f aca="false">IF(OR(J36=$H$26,H36=$H$26), Q36,0)</f>
        <v>0</v>
      </c>
      <c r="W36" s="9" t="n">
        <v>0</v>
      </c>
      <c r="X36" s="8" t="n">
        <f aca="false">IF(OR(J36=$H$26,H36=$H$26),0,Q36)</f>
        <v>0</v>
      </c>
      <c r="Y36" s="49" t="n">
        <v>0</v>
      </c>
    </row>
    <row r="37" customFormat="false" ht="12.8" hidden="false" customHeight="false" outlineLevel="0" collapsed="false">
      <c r="G37" s="17"/>
      <c r="H37" s="14"/>
      <c r="I37" s="33"/>
      <c r="J37" s="46" t="str">
        <f aca="false">IF(I37="SÌ",IF(H37="",G37,H37),"")</f>
        <v/>
      </c>
      <c r="K37" s="14"/>
      <c r="L37" s="14"/>
      <c r="M37" s="31" t="s">
        <v>56</v>
      </c>
      <c r="N37" s="31"/>
      <c r="O37" s="29" t="n">
        <f aca="false">SUM(O28:O36)</f>
        <v>0</v>
      </c>
      <c r="P37" s="30" t="n">
        <f aca="false">SUM(P28:P36)</f>
        <v>0</v>
      </c>
      <c r="Q37" s="14"/>
      <c r="R37" s="14"/>
      <c r="S37" s="14"/>
      <c r="T37" s="30" t="n">
        <f aca="false">SUM(T28:T36)</f>
        <v>0</v>
      </c>
      <c r="X37" s="19"/>
    </row>
    <row r="38" customFormat="false" ht="12.8" hidden="false" customHeight="false" outlineLevel="0" collapsed="false">
      <c r="G38" s="17"/>
      <c r="H38" s="14"/>
      <c r="I38" s="33"/>
      <c r="J38" s="46" t="str">
        <f aca="false">IF(I38="SÌ",IF(H38="",G38,H38),"")</f>
        <v/>
      </c>
      <c r="K38" s="14"/>
      <c r="L38" s="14"/>
      <c r="M38" s="46"/>
      <c r="N38" s="46"/>
      <c r="O38" s="46"/>
      <c r="P38" s="46"/>
      <c r="Q38" s="32"/>
      <c r="R38" s="32"/>
      <c r="S38" s="32"/>
      <c r="T38" s="32"/>
    </row>
    <row r="39" customFormat="false" ht="12.8" hidden="false" customHeight="false" outlineLevel="0" collapsed="false">
      <c r="G39" s="17" t="str">
        <f aca="false">G19</f>
        <v>cendx</v>
      </c>
      <c r="H39" s="14" t="str">
        <f aca="false">I19</f>
        <v>cendx</v>
      </c>
      <c r="I39" s="33" t="str">
        <f aca="false">IF(AND(K19&gt;$C$5,K19=MAX($K$8:$K$20)),"SÌ", "no" )</f>
        <v>no</v>
      </c>
      <c r="J39" s="46" t="str">
        <f aca="false">IF(I39="SÌ",IF(H39="",G39,H39),"")</f>
        <v/>
      </c>
      <c r="K39" s="14" t="n">
        <f aca="false">IF(I39="no",,IF(R19&gt;=$B$5, , $B$5))</f>
        <v>0</v>
      </c>
      <c r="L39" s="14" t="n">
        <f aca="false">IF(AND(OR(J39=$H$26,H39=$H$26), $H$25="SÌ", J19&gt;=$L$6),J19,0)</f>
        <v>0</v>
      </c>
      <c r="S39" s="1" t="str">
        <f aca="false">"totale "&amp;G19</f>
        <v>totale cendx</v>
      </c>
      <c r="T39" s="34" t="n">
        <f aca="false">SUMIFS($T$28:$T$36, $I$8:$I$16, I19)</f>
        <v>0</v>
      </c>
    </row>
    <row r="40" customFormat="false" ht="12.8" hidden="false" customHeight="false" outlineLevel="0" collapsed="false">
      <c r="G40" s="17" t="str">
        <f aca="false">G20</f>
        <v>csx</v>
      </c>
      <c r="H40" s="14" t="str">
        <f aca="false">I20</f>
        <v>csx</v>
      </c>
      <c r="I40" s="33" t="str">
        <f aca="false">IF(AND(K20&gt;$C$5,K20=MAX($K$8:$K$20)),"SÌ", "no" )</f>
        <v>no</v>
      </c>
      <c r="J40" s="46" t="str">
        <f aca="false">IF(I40="SÌ",IF(H40="",G40,H40),"")</f>
        <v/>
      </c>
      <c r="K40" s="14" t="n">
        <f aca="false">IF(I40="no",,IF(R20&gt;=$B$5, , $B$5))</f>
        <v>0</v>
      </c>
      <c r="L40" s="14" t="n">
        <f aca="false">IF(AND(OR(J40=$H$26,H40=$H$26), $H$25="SÌ", J20&gt;=$L$6),J20,0)</f>
        <v>0</v>
      </c>
      <c r="S40" s="1" t="str">
        <f aca="false">"totale "&amp;G20</f>
        <v>totale csx</v>
      </c>
      <c r="T40" s="34" t="n">
        <f aca="false">SUMIFS($T$28:$T$36, $I$8:$I$16, I20)</f>
        <v>0</v>
      </c>
    </row>
    <row r="41" customFormat="false" ht="12.8" hidden="false" customHeight="false" outlineLevel="0" collapsed="false">
      <c r="G41" s="17"/>
      <c r="I41" s="35"/>
    </row>
    <row r="44" customFormat="false" ht="17.35" hidden="false" customHeight="false" outlineLevel="0" collapsed="false">
      <c r="F44" s="50" t="s">
        <v>57</v>
      </c>
      <c r="G44" s="6"/>
      <c r="H44" s="6"/>
      <c r="I44" s="7"/>
    </row>
    <row r="45" customFormat="false" ht="12.8" hidden="false" customHeight="false" outlineLevel="0" collapsed="false">
      <c r="F45" s="47"/>
      <c r="G45" s="1" t="str">
        <f aca="false">G8</f>
        <v>ALLEANZA VERDI SINISTRA</v>
      </c>
      <c r="H45" s="32"/>
      <c r="I45" s="48" t="n">
        <f aca="false">IF(T28=0,R8,T28)</f>
        <v>3</v>
      </c>
    </row>
    <row r="46" customFormat="false" ht="12.8" hidden="false" customHeight="false" outlineLevel="0" collapsed="false">
      <c r="F46" s="47"/>
      <c r="G46" s="1" t="str">
        <f aca="false">G9</f>
        <v>UNION VALDÔTAINE</v>
      </c>
      <c r="H46" s="32"/>
      <c r="I46" s="48" t="n">
        <f aca="false">IF(T29=0,R9,T29)</f>
        <v>12</v>
      </c>
    </row>
    <row r="47" customFormat="false" ht="12.8" hidden="false" customHeight="false" outlineLevel="0" collapsed="false">
      <c r="F47" s="47"/>
      <c r="G47" s="1" t="str">
        <f aca="false">G10</f>
        <v>PD - FEDERALISTI PROGRESSISTI VALLE D'AOSTA</v>
      </c>
      <c r="H47" s="32"/>
      <c r="I47" s="48" t="n">
        <f aca="false">IF(T30=0,R10,T30)</f>
        <v>3</v>
      </c>
    </row>
    <row r="48" customFormat="false" ht="12.8" hidden="false" customHeight="false" outlineLevel="0" collapsed="false">
      <c r="F48" s="47"/>
      <c r="G48" s="1" t="str">
        <f aca="false">G11</f>
        <v>AUTONOMISTI DI CENTRO</v>
      </c>
      <c r="H48" s="32"/>
      <c r="I48" s="48" t="n">
        <f aca="false">IF(T31=0,R11,T31)</f>
        <v>6</v>
      </c>
    </row>
    <row r="49" customFormat="false" ht="12.8" hidden="false" customHeight="false" outlineLevel="0" collapsed="false">
      <c r="F49" s="47"/>
      <c r="G49" s="1" t="str">
        <f aca="false">G12</f>
        <v>FRATELLI D'ITALIA - GIORGIA MELONI</v>
      </c>
      <c r="H49" s="32"/>
      <c r="I49" s="48" t="n">
        <f aca="false">IF(T32=0,R12,T32)</f>
        <v>4</v>
      </c>
    </row>
    <row r="50" customFormat="false" ht="12.8" hidden="false" customHeight="false" outlineLevel="0" collapsed="false">
      <c r="F50" s="47"/>
      <c r="G50" s="1" t="str">
        <f aca="false">G13</f>
        <v>FORZA ITALIA - INSIEME ENSEMBLE - LA RENAISSANCE</v>
      </c>
      <c r="H50" s="32"/>
      <c r="I50" s="48" t="n">
        <f aca="false">IF(T33=0,R13,T33)</f>
        <v>4</v>
      </c>
    </row>
    <row r="51" customFormat="false" ht="12.8" hidden="false" customHeight="false" outlineLevel="0" collapsed="false">
      <c r="F51" s="47"/>
      <c r="G51" s="1" t="str">
        <f aca="false">G14</f>
        <v>LEGA VALLÉE D'AOSTE</v>
      </c>
      <c r="H51" s="32"/>
      <c r="I51" s="48" t="n">
        <f aca="false">IF(T34=0,R14,T34)</f>
        <v>3</v>
      </c>
    </row>
    <row r="52" customFormat="false" ht="12.8" hidden="false" customHeight="false" outlineLevel="0" collapsed="false">
      <c r="F52" s="47"/>
      <c r="G52" s="1" t="str">
        <f aca="false">G15</f>
        <v>VALLE D'AOSTA APERTA</v>
      </c>
      <c r="H52" s="32"/>
      <c r="I52" s="48" t="n">
        <f aca="false">IF(T35=0,R15,T35)</f>
        <v>0</v>
      </c>
    </row>
    <row r="53" customFormat="false" ht="12.8" hidden="false" customHeight="false" outlineLevel="0" collapsed="false">
      <c r="F53" s="47"/>
      <c r="G53" s="1" t="str">
        <f aca="false">G16</f>
        <v>VALLE D'AOSTA FUTURA</v>
      </c>
      <c r="H53" s="32"/>
      <c r="I53" s="48" t="n">
        <f aca="false">IF(T36=0,R16,T36)</f>
        <v>0</v>
      </c>
    </row>
    <row r="54" customFormat="false" ht="12.8" hidden="false" customHeight="false" outlineLevel="0" collapsed="false">
      <c r="F54" s="47"/>
      <c r="I54" s="48"/>
    </row>
    <row r="55" customFormat="false" ht="12.8" hidden="false" customHeight="false" outlineLevel="0" collapsed="false">
      <c r="F55" s="47"/>
      <c r="I55" s="48"/>
    </row>
    <row r="56" customFormat="false" ht="12.8" hidden="false" customHeight="false" outlineLevel="0" collapsed="false">
      <c r="F56" s="47"/>
      <c r="G56" s="1" t="str">
        <f aca="false">"totale "&amp;G19</f>
        <v>totale cendx</v>
      </c>
      <c r="I56" s="48" t="n">
        <f aca="false">SUMIFS($I$45:$I$53, $H$28:$H$36, I19)</f>
        <v>11</v>
      </c>
    </row>
    <row r="57" customFormat="false" ht="12.8" hidden="false" customHeight="false" outlineLevel="0" collapsed="false">
      <c r="F57" s="47"/>
      <c r="G57" s="1" t="str">
        <f aca="false">"totale "&amp;G20</f>
        <v>totale csx</v>
      </c>
      <c r="I57" s="48" t="n">
        <f aca="false">SUMIFS($I$45:$I$53, $H$28:$H$36, I20)</f>
        <v>0</v>
      </c>
    </row>
    <row r="58" customFormat="false" ht="12.8" hidden="false" customHeight="false" outlineLevel="0" collapsed="false">
      <c r="F58" s="47"/>
      <c r="I58" s="48"/>
    </row>
    <row r="59" customFormat="false" ht="12.8" hidden="false" customHeight="false" outlineLevel="0" collapsed="false">
      <c r="F59" s="47"/>
      <c r="G59" s="1" t="s">
        <v>18</v>
      </c>
      <c r="I59" s="48" t="n">
        <f aca="false">SUM(I45:I53)</f>
        <v>35</v>
      </c>
    </row>
    <row r="60" customFormat="false" ht="12.8" hidden="false" customHeight="false" outlineLevel="0" collapsed="false">
      <c r="F60" s="8"/>
      <c r="G60" s="9"/>
      <c r="H60" s="9"/>
      <c r="I60" s="49"/>
    </row>
    <row r="64" customFormat="false" ht="12.8" hidden="false" customHeight="false" outlineLevel="0" collapsed="false">
      <c r="A64" s="14"/>
    </row>
    <row r="65" customFormat="false" ht="12.8" hidden="false" customHeight="false" outlineLevel="0" collapsed="false">
      <c r="A65" s="14"/>
    </row>
    <row r="66" customFormat="false" ht="12.8" hidden="false" customHeight="false" outlineLevel="0" collapsed="false">
      <c r="A66" s="14"/>
    </row>
    <row r="67" customFormat="false" ht="12.8" hidden="false" customHeight="false" outlineLevel="0" collapsed="false">
      <c r="A67" s="14"/>
    </row>
    <row r="68" customFormat="false" ht="12.8" hidden="false" customHeight="false" outlineLevel="0" collapsed="false">
      <c r="A68" s="14"/>
    </row>
    <row r="69" customFormat="false" ht="12.8" hidden="false" customHeight="false" outlineLevel="0" collapsed="false">
      <c r="A69" s="14"/>
    </row>
    <row r="70" customFormat="false" ht="12.8" hidden="false" customHeight="false" outlineLevel="0" collapsed="false">
      <c r="A70" s="14"/>
    </row>
    <row r="71" customFormat="false" ht="12.8" hidden="false" customHeight="false" outlineLevel="0" collapsed="false">
      <c r="A71" s="14"/>
    </row>
    <row r="72" customFormat="false" ht="12.8" hidden="false" customHeight="false" outlineLevel="0" collapsed="false">
      <c r="A72" s="14"/>
    </row>
  </sheetData>
  <mergeCells count="5">
    <mergeCell ref="F12:F14"/>
    <mergeCell ref="P17:Q17"/>
    <mergeCell ref="V26:W26"/>
    <mergeCell ref="X26:Y26"/>
    <mergeCell ref="M37:N3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Roman,Normale"&amp;12&amp;A</oddHeader>
    <oddFooter>&amp;C&amp;"Times New Roman,Normale"&amp;12Pagina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278</TotalTime>
  <Application>LibreOffice/24.8.6.1$Windows_X86_64 LibreOffice_project/051bf11303684a0a982c9966e8be766d0a9efbc7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2025-10-02T15:48:06Z</dcterms:created>
  <dc:creator/>
  <dc:description/>
  <dc:language>it-IT</dc:language>
  <cp:lastModifiedBy/>
  <dcterms:modified xsi:type="dcterms:W3CDTF">2025-10-03T12:35:55Z</dcterms:modified>
  <cp:revision>39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