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2021-22 Data" sheetId="1" r:id="rId1"/>
    <sheet name="2021-2022 BUDGET V2" sheetId="2" r:id="rId2"/>
    <sheet name="2021-2022 Production Goals" sheetId="3" r:id="rId3"/>
    <sheet name="Type Codes" sheetId="4" r:id="rId4"/>
    <sheet name="2021-2022 BUDGET" sheetId="5" state="hidden" r:id="rId5"/>
  </sheets>
  <definedNames>
    <definedName name="_xlnm.Print_Area" localSheetId="4">'2021-2022 BUDGET'!$A$1:$K$54</definedName>
    <definedName name="_xlnm.Print_Area" localSheetId="1">'2021-2022 BUDGET V2'!$A$1:$K$50</definedName>
    <definedName name="_xlnm.Print_Area" localSheetId="0">('2021-22 Data'!$A$1:$H$55,'2021-22 Data'!$I$1:$P$55,'2021-22 Data'!$Q$1:$X$55,'2021-22 Data'!$Y$1:$AF$55,'2021-22 Data'!$AG$1:$AN$55,'2021-22 Data'!$AO$1:$AV$55,'2021-22 Data'!$AW$1:$BD$55,'2021-22 Data'!$BE$1:$BL$55,'2021-22 Data'!$BM$1:$BT$55,'2021-22 Data'!$BU$1:$CB$55,'2021-22 Data'!$CC$1:$CJ$55,'2021-22 Data'!$CK$1:$CR$55,'2021-22 Data'!$CS$1:$CZ$55,'2021-22 Data'!$DA$1:$DH$55,'2021-22 Data'!$DI$1:$DP$55)</definedName>
    <definedName name="SHARED_FORMULA_6_5_6_5_4">NA()</definedName>
    <definedName name="TypeCodes">'Type Codes'!$A$2:$A$11</definedName>
    <definedName name="_xlfn_COUNTIFS">#N/A</definedName>
    <definedName name="_xlfn_DAYS">#N/A</definedName>
    <definedName name="_xlfn_ORG_OPENOFFICE_STYLE">#N/A</definedName>
    <definedName name="_xlfn_SUMIFS">#N/A</definedName>
    <definedName name="Excel_BuiltIn_Print_Area" localSheetId="0">'2021-22 Data'!#REF!</definedName>
    <definedName name="_xlnm_Print_Area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_0" localSheetId="0">('2021-22 Data'!$A$1:$F$55,'2021-22 Data'!$I$1:$N$55,'2021-22 Data'!$Q$1:$V$55,'2021-22 Data'!$Y$1:$AD$55,'2021-22 Data'!$AG$1:$AL$55,'2021-22 Data'!$AO$1:$AT$55,'2021-22 Data'!$AW$1:$BB$55,'2021-22 Data'!$BE$1:$BJ$55,'2021-22 Data'!$BM$1:$BR$55,'2021-22 Data'!$BU$1:$BZ$55,'2021-22 Data'!$CC$1:$CH$55,'2021-22 Data'!$CK$1:$CP$55,'2021-22 Data'!#REF!,'2021-22 Data'!#REF!,'2021-22 Data'!#REF!,'2021-22 Data'!#REF!,'2021-22 Data'!#REF!,'2021-22 Data'!#REF!)</definedName>
    <definedName name="Excel_BuiltIn_Print_Area" localSheetId="1">'2021-2022 BUDGET V2'!$N$23</definedName>
    <definedName name="Excel_BuiltIn_Print_Area" localSheetId="4">'2021-2022 BUDGET'!$B$1:$I$47</definedName>
    <definedName name="_xlnm_Print_Area" localSheetId="4">'2021-2022 BUDGET'!$B$1:$I$47</definedName>
    <definedName name="_xlnm_Print_Area_0" localSheetId="4">'2021-2022 BUDGET'!$B$1:$I$47</definedName>
    <definedName name="_xlnm_Print_Area_0_0" localSheetId="4">'2021-2022 BUDGET'!$B$1:$I$47</definedName>
    <definedName name="_xlnm_Print_Area_0_0_0" localSheetId="4">'2021-2022 BUDGET'!$B$1:$I$47</definedName>
    <definedName name="_xlnm_Print_Area_0_0_0_0" localSheetId="4">'2021-2022 BUDGET'!$B$1:$I$47</definedName>
    <definedName name="_xlnm_Print_Area_0_0_0_0_0" localSheetId="4">'2021-2022 BUDGET'!$B$1:$I$47</definedName>
    <definedName name="_xlnm_Print_Area_0_0_0_0_0_0" localSheetId="4">'2021-2022 BUDGET'!$B$1:$I$47</definedName>
    <definedName name="_xlnm_Print_Area_0_0_0_0_0_0_0" localSheetId="4">'2021-2022 BUDGET'!$B$1:$I$47</definedName>
    <definedName name="_xlnm_Print_Area_0_0_0_0_0_0_0_0" localSheetId="4">'2021-2022 BUDGET'!$B$1:$I$47</definedName>
    <definedName name="_xlnm_Print_Area_0_0_0_0_0_0_0_0_0" localSheetId="4">'2021-2022 BUDGET'!$B$1:$I$47</definedName>
    <definedName name="_xlnm_Print_Area_0_0_0_0_0_0_0_0_0_0" localSheetId="4">'2021-2022 BUDGET'!$B$1:$I$47</definedName>
    <definedName name="_xlnm_Print_Area_0_0_0_0_0_0_0_0_0_0_0" localSheetId="4">'2021-2022 BUDGET'!$B$1:$I$47</definedName>
    <definedName name="_xlnm_Print_Area_0_0_0_0_0_0_0_0_0_0_0_0" localSheetId="4">'2021-2022 BUDGET'!$B$1:$I$47</definedName>
    <definedName name="_xlnm_Print_Area_0_0_0_0_0_0_0_0_0_0_0_0_0" localSheetId="4">'2021-2022 BUDGET'!$B$1:$I$47</definedName>
    <definedName name="_xlnm_Print_Area_0_0_0_0_0_0_0_0_0_0_0_0_0_0" localSheetId="4">'2021-2022 BUDGET'!$B$1:$I$47</definedName>
    <definedName name="_xlnm_Print_Area_0_0_0_0_0_0_0_0_0_0_0_0_0_0_0" localSheetId="4">'2021-2022 BUDGET'!$B$1:$I$47</definedName>
    <definedName name="_xlnm_Print_Area_0_0_0_0_0_0_0_0_0_0_0_0_0_0_0_0" localSheetId="4">'2021-2022 BUDGET'!$B$1:$I$47</definedName>
    <definedName name="_xlnm_Print_Area_0_0_0_0_0_0_0_0_0_0_0_0_0_0_0_0_0" localSheetId="4">'2021-2022 BUDGET'!$B$1:$I$47</definedName>
    <definedName name="_xlnm_Print_Area_0_0_0_0_0_0_0_0_0_0_0_0_0_0_0_0_0_0" localSheetId="4">'2021-2022 BUDGET'!$B$1:$I$47</definedName>
    <definedName name="_xlnm_Print_Area_0_0_0_0_0_0_0_0_0_0_0_0_0_0_0_0_0_0_0" localSheetId="4">'2021-2022 BUDGET'!$B$1:$I$47</definedName>
    <definedName name="_xlnm_Print_Area_0_0_0_0_0_0_0_0_0_0_0_0_0_0_0_0_0_0_0_0" localSheetId="4">'2021-2022 BUDGET'!$B$1:$I$47</definedName>
    <definedName name="_xlnm_Print_Area_0_0_0_0_0_0_0_0_0_0_0_0_0_0_0_0_0_0_0_0_0" localSheetId="4">'2021-2022 BUDGET'!$B$1:$I$47</definedName>
    <definedName name="_xlnm_Print_Area_0_0_0_0_0_0_0_0_0_0_0_0_0_0_0_0_0_0_0_0_0_0" localSheetId="4">'2021-2022 BUDGET'!$B$1:$I$47</definedName>
    <definedName name="_xlnm_Print_Area_0_0_0_0_0_0_0_0_0_0_0_0_0_0_0_0_0_0_0_0_0_0_0" localSheetId="4">'2021-2022 BUDGET'!$B$1:$I$47</definedName>
    <definedName name="_xlnm_Print_Area_0_0_0_0_0_0_0_0_0_0_0_0_0_0_0_0_0_0_0_0_0_0_0_0" localSheetId="4">'2021-2022 BUDGET'!$B$1:$I$47</definedName>
    <definedName name="_xlnm_Print_Area_0_0_0_0_0_0_0_0_0_0_0_0_0_0_0_0_0_0_0_0_0_0_0_0_0" localSheetId="4">'2021-2022 BUDGET'!$B$1:$I$47</definedName>
    <definedName name="_xlnm_Print_Area_0_0_0_0_0_0_0_0_0_0_0_0_0_0_0_0_0_0_0_0_0_0_0_0_0_0" localSheetId="4">'2021-2022 BUDGET'!$B$1:$I$47</definedName>
    <definedName name="_xlnm_Print_Area_0_0_0_0_0_0_0_0_0_0_0_0_0_0_0_0_0_0_0_0_0_0_0_0_0_0_0" localSheetId="4">'2021-2022 BUDGET'!$B$1:$I$47</definedName>
    <definedName name="_xlnm_Print_Area_0_0_0_0_0_0_0_0_0_0_0_0_0_0_0_0_0_0_0_0_0_0_0_0_0_0_0_0" localSheetId="4">'2021-2022 BUDGET'!$B$1:$I$47</definedName>
    <definedName name="_xlnm_Print_Area_0_0_0_0_0_0_0_0_0_0_0_0_0_0_0_0_0_0_0_0_0_0_0_0_0_0_0_0_0" localSheetId="4">'2021-2022 BUDGET'!$B$1:$I$47</definedName>
    <definedName name="_xlnm_Print_Area_0_0_0_0_0_0_0_0_0_0_0_0_0_0_0_0_0_0_0_0_0_0_0_0_0_0_0_0_0_0" localSheetId="4">'2021-2022 BUDGET'!$B$1:$I$47</definedName>
    <definedName name="_xlnm_Print_Area_0_0_0_0_0_0_0_0_0_0_0_0_0_0_0_0_0_0_0_0_0_0_0_0_0_0_0_0_0_0_0" localSheetId="4">'2021-2022 BUDGET'!$B$1:$I$47</definedName>
    <definedName name="_xlnm_Print_Area_0_0_0_0_0_0_0_0_0_0_0_0_0_0_0_0_0_0_0_0_0_0_0_0_0_0_0_0_0_0_0_0" localSheetId="4">'2021-2022 BUDGET'!$B$1:$I$47</definedName>
    <definedName name="_xlnm_Print_Area_0_0_0_0_0_0_0_0_0_0_0_0_0_0_0_0_0_0_0_0_0_0_0_0_0_0_0_0_0_0_0_0_0" localSheetId="4">'2021-2022 BUDGET'!$B$1:$I$47</definedName>
    <definedName name="_xlnm_Print_Area_0_0_0_0_0_0_0_0_0_0_0_0_0_0_0_0_0_0_0_0_0_0_0_0_0_0_0_0_0_0_0_0_0_0" localSheetId="4">'2021-2022 BUDGET'!$B$1:$I$47</definedName>
    <definedName name="_xlnm_Print_Area_0_0_0_0_0_0_0_0_0_0_0_0_0_0_0_0_0_0_0_0_0_0_0_0_0_0_0_0_0_0_0_0_0_0_0" localSheetId="4">'2021-2022 BUDGET'!$B$1:$I$47</definedName>
    <definedName name="_xlnm_Print_Area_0_0_0_0_0_0_0_0_0_0_0_0_0_0_0_0_0_0_0_0_0_0_0_0_0_0_0_0_0_0_0_0_0_0_0_0" localSheetId="4">'2021-2022 BUDGET'!$B$1:$I$47</definedName>
    <definedName name="_xlnm_Print_Area_0_0_0_0_0_0_0_0_0_0_0_0_0_0_0_0_0_0_0_0_0_0_0_0_0_0_0_0_0_0_0_0_0_0_0_0_0" localSheetId="4">'2021-2022 BUDGET'!$B$1:$I$47</definedName>
    <definedName name="_xlnm_Print_Area_0_0_0_0_0_0_0_0_0_0_0_0_0_0_0_0_0_0_0_0_0_0_0_0_0_0_0_0_0_0_0_0_0_0_0_0_0_0" localSheetId="4">'2021-2022 BUDGET'!$B$1:$I$47</definedName>
    <definedName name="_xlnm_Print_Area_0_0_0_0_0_0_0_0_0_0_0_0_0_0_0_0_0_0_0_0_0_0_0_0_0_0_0_0_0_0_0_0_0_0_0_0_0_0_0" localSheetId="4">'2021-2022 BUDGET'!$B$1:$I$47</definedName>
    <definedName name="_xlnm_Print_Area_0_0_0_0_0_0_0_0_0_0_0_0_0_0_0_0_0_0_0_0_0_0_0_0_0_0_0_0_0_0_0_0_0_0_0_0_0_0_0_0" localSheetId="4">'2021-2022 BUDGET'!$B$1:$I$47</definedName>
    <definedName name="_xlnm_Print_Area_0_0_0_0_0_0_0_0_0_0_0_0_0_0_0_0_0_0_0_0_0_0_0_0_0_0_0_0_0_0_0_0_0_0_0_0_0_0_0_0_0" localSheetId="4">'2021-2022 BUDGET'!$B$1:$I$47</definedName>
    <definedName name="_xlnm_Print_Area_0_0_0_0_0_0_0_0_0_0_0_0_0_0_0_0_0_0_0_0_0_0_0_0_0_0_0_0_0_0_0_0_0_0_0_0_0_0_0_0_0_0" localSheetId="4">'2021-2022 BUDGET'!$B$1:$I$47</definedName>
    <definedName name="_xlnm_Print_Area_0_0_0_0_0_0_0_0_0_0_0_0_0_0_0_0_0_0_0_0_0_0_0_0_0_0_0_0_0_0_0_0_0_0_0_0_0_0_0_0_0_0_0" localSheetId="4">'2021-2022 BUDGET'!$B$1:$I$47</definedName>
    <definedName name="_xlnm_Print_Area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" localSheetId="4">'2021-2022 BUDGET'!$B$1:$I$47</definedName>
    <definedName name="_xlfn.DAYS" hidden="1">#NAME?</definedName>
    <definedName name="_xlfn.COUNTIFS" hidden="1">#NAME?</definedName>
    <definedName name="_xlfn.SUMIFS" hidden="1">#NAME?</definedName>
    <definedName name="_xlfn.ORG.OPENOFFICE.STYLE" hidden="1">#NAME?</definedName>
  </definedNames>
  <calcPr fullCalcOnLoad="1"/>
</workbook>
</file>

<file path=xl/sharedStrings.xml><?xml version="1.0" encoding="utf-8"?>
<sst xmlns="http://schemas.openxmlformats.org/spreadsheetml/2006/main" count="1149" uniqueCount="106">
  <si>
    <t>Jobs</t>
  </si>
  <si>
    <t>Invoice #</t>
  </si>
  <si>
    <t>Amount</t>
  </si>
  <si>
    <t>Type</t>
  </si>
  <si>
    <t>Submitted</t>
  </si>
  <si>
    <t>Aprvd</t>
  </si>
  <si>
    <t>Days to Aprv</t>
  </si>
  <si>
    <t>ETG-WXP</t>
  </si>
  <si>
    <t>ADMIN</t>
  </si>
  <si>
    <t>ETG-AP</t>
  </si>
  <si>
    <t>PSE&amp;G-WXP</t>
  </si>
  <si>
    <t>PSE&amp;G-AP</t>
  </si>
  <si>
    <t>PSE&amp;G-WX</t>
  </si>
  <si>
    <t>MONTH CLOSED</t>
  </si>
  <si>
    <t>E
T
G</t>
  </si>
  <si>
    <t>WX</t>
  </si>
  <si>
    <t>INVOICES APPROVED</t>
  </si>
  <si>
    <t>ETG INVOICES</t>
  </si>
  <si>
    <t>INVOICES NOT APPROVED</t>
  </si>
  <si>
    <t>TOTAL</t>
  </si>
  <si>
    <t>APPROVED</t>
  </si>
  <si>
    <t>COMPLETED JOBS – ELECTRIC</t>
  </si>
  <si>
    <t>DAYS
To
APPROVE</t>
  </si>
  <si>
    <t>COMPLETED JOBS – GAS</t>
  </si>
  <si>
    <t>AVG DAYS
To
APPROVE</t>
  </si>
  <si>
    <t>ETG FINAL TOTAL</t>
  </si>
  <si>
    <t>P
S
E
&amp;
G</t>
  </si>
  <si>
    <t>PSE&amp;G INVOICES</t>
  </si>
  <si>
    <t>PSE&amp;G FINAL TOTAL</t>
  </si>
  <si>
    <t>MONTHLY
SUMMARY</t>
  </si>
  <si>
    <t>FINAL TOTAL</t>
  </si>
  <si>
    <t>LINE #</t>
  </si>
  <si>
    <t>ETG  07/2021 – 06/2022</t>
  </si>
  <si>
    <r>
      <rPr>
        <b/>
        <sz val="9"/>
        <color indexed="8"/>
        <rFont val="Arial"/>
        <family val="2"/>
      </rPr>
      <t xml:space="preserve">STARTING
Budget 06/18/2021
</t>
    </r>
    <r>
      <rPr>
        <b/>
        <u val="single"/>
        <sz val="9"/>
        <color indexed="8"/>
        <rFont val="Arial"/>
        <family val="2"/>
      </rPr>
      <t xml:space="preserve">Elec $0.00
</t>
    </r>
    <r>
      <rPr>
        <b/>
        <u val="single"/>
        <sz val="9"/>
        <color indexed="8"/>
        <rFont val="Arial"/>
        <family val="2"/>
      </rPr>
      <t>Gas $251,000.22</t>
    </r>
  </si>
  <si>
    <t>Measures [WX]</t>
  </si>
  <si>
    <t xml:space="preserve">  TOTAL  </t>
  </si>
  <si>
    <t>REPORT PREPARED</t>
  </si>
  <si>
    <t>WX Elec Budget</t>
  </si>
  <si>
    <r>
      <rPr>
        <u val="single"/>
        <sz val="11"/>
        <color indexed="8"/>
        <rFont val="Calibri"/>
        <family val="2"/>
      </rPr>
      <t xml:space="preserve">Use  </t>
    </r>
    <r>
      <rPr>
        <b/>
        <u val="single"/>
        <sz val="12"/>
        <color indexed="8"/>
        <rFont val="Arial Black"/>
        <family val="2"/>
      </rPr>
      <t xml:space="preserve">CTL+SHIFT+ ; </t>
    </r>
    <r>
      <rPr>
        <u val="single"/>
        <sz val="11"/>
        <color indexed="8"/>
        <rFont val="Calibri"/>
        <family val="2"/>
      </rPr>
      <t xml:space="preserve">  to enter time report prepared</t>
    </r>
  </si>
  <si>
    <t>WX Gas Budget</t>
  </si>
  <si>
    <t>Date is automatic</t>
  </si>
  <si>
    <r>
      <rPr>
        <b/>
        <sz val="8"/>
        <color indexed="8"/>
        <rFont val="Arial"/>
        <family val="2"/>
      </rPr>
      <t xml:space="preserve">WX COMBINED BUDGET
</t>
    </r>
    <r>
      <rPr>
        <b/>
        <i/>
        <u val="single"/>
        <sz val="8"/>
        <color indexed="8"/>
        <rFont val="Arial"/>
        <family val="2"/>
      </rPr>
      <t xml:space="preserve">ELEC + GAS </t>
    </r>
  </si>
  <si>
    <t>INVOICES SUBMITTED
BUT NOT APPROVED</t>
  </si>
  <si>
    <r>
      <rPr>
        <b/>
        <sz val="8"/>
        <color indexed="8"/>
        <rFont val="Arial"/>
        <family val="2"/>
      </rPr>
      <t xml:space="preserve">TOTAL of </t>
    </r>
    <r>
      <rPr>
        <b/>
        <u val="single"/>
        <sz val="8"/>
        <color indexed="8"/>
        <rFont val="Arial"/>
        <family val="2"/>
      </rPr>
      <t>INVOICES APPROVED</t>
    </r>
    <r>
      <rPr>
        <b/>
        <sz val="8"/>
        <color indexed="8"/>
        <rFont val="Arial"/>
        <family val="2"/>
      </rPr>
      <t xml:space="preserve"> + </t>
    </r>
    <r>
      <rPr>
        <b/>
        <u val="single"/>
        <sz val="8"/>
        <color indexed="8"/>
        <rFont val="Arial"/>
        <family val="2"/>
      </rPr>
      <t>INVOICES SUBMITTED BUT NOT APPROVED</t>
    </r>
  </si>
  <si>
    <r>
      <rPr>
        <b/>
        <u val="single"/>
        <sz val="8"/>
        <color indexed="8"/>
        <rFont val="Arial"/>
        <family val="2"/>
      </rPr>
      <t>DASHBOARD COMMITMENTS</t>
    </r>
    <r>
      <rPr>
        <b/>
        <sz val="8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[</t>
    </r>
    <r>
      <rPr>
        <b/>
        <sz val="8"/>
        <color indexed="8"/>
        <rFont val="Arial"/>
        <family val="2"/>
      </rPr>
      <t>ELECTRIC WIP</t>
    </r>
    <r>
      <rPr>
        <b/>
        <sz val="11"/>
        <color indexed="8"/>
        <rFont val="Arial"/>
        <family val="2"/>
      </rPr>
      <t>]</t>
    </r>
  </si>
  <si>
    <r>
      <rPr>
        <b/>
        <u val="single"/>
        <sz val="9"/>
        <color indexed="8"/>
        <rFont val="Arial"/>
        <family val="2"/>
      </rPr>
      <t></t>
    </r>
    <r>
      <rPr>
        <b/>
        <u val="single"/>
        <sz val="9"/>
        <color indexed="8"/>
        <rFont val="Calibri"/>
        <family val="2"/>
      </rPr>
      <t xml:space="preserve">  </t>
    </r>
    <r>
      <rPr>
        <b/>
        <u val="single"/>
        <sz val="9"/>
        <color indexed="8"/>
        <rFont val="Arial Narrow"/>
        <family val="2"/>
      </rPr>
      <t>ENTER DASHBOARD COMMITMENTS</t>
    </r>
    <r>
      <rPr>
        <b/>
        <u val="single"/>
        <sz val="9"/>
        <color indexed="8"/>
        <rFont val="Calibri"/>
        <family val="2"/>
      </rPr>
      <t xml:space="preserve"> </t>
    </r>
    <r>
      <rPr>
        <b/>
        <i/>
        <u val="single"/>
        <sz val="11"/>
        <color indexed="10"/>
        <rFont val="Arial Narrow"/>
        <family val="2"/>
      </rPr>
      <t>ELECTRIC</t>
    </r>
  </si>
  <si>
    <r>
      <rPr>
        <b/>
        <u val="single"/>
        <sz val="8"/>
        <color indexed="8"/>
        <rFont val="Arial"/>
        <family val="2"/>
      </rPr>
      <t>DASHBOARD COMMITMENTS</t>
    </r>
    <r>
      <rPr>
        <b/>
        <sz val="8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[</t>
    </r>
    <r>
      <rPr>
        <b/>
        <sz val="8"/>
        <color indexed="8"/>
        <rFont val="Arial"/>
        <family val="2"/>
      </rPr>
      <t>GAS WIP</t>
    </r>
    <r>
      <rPr>
        <b/>
        <sz val="11"/>
        <color indexed="8"/>
        <rFont val="Arial"/>
        <family val="2"/>
      </rPr>
      <t>]</t>
    </r>
  </si>
  <si>
    <r>
      <rPr>
        <b/>
        <u val="single"/>
        <sz val="9"/>
        <color indexed="8"/>
        <rFont val="Arial"/>
        <family val="2"/>
      </rPr>
      <t></t>
    </r>
    <r>
      <rPr>
        <b/>
        <u val="single"/>
        <sz val="9"/>
        <color indexed="8"/>
        <rFont val="Calibri"/>
        <family val="2"/>
      </rPr>
      <t xml:space="preserve">  </t>
    </r>
    <r>
      <rPr>
        <b/>
        <u val="single"/>
        <sz val="9"/>
        <color indexed="8"/>
        <rFont val="Arial Narrow"/>
        <family val="2"/>
      </rPr>
      <t>ENTER DASHBOARD COMMITMENTS</t>
    </r>
    <r>
      <rPr>
        <b/>
        <u val="single"/>
        <sz val="9"/>
        <color indexed="8"/>
        <rFont val="Calibri"/>
        <family val="2"/>
      </rPr>
      <t xml:space="preserve"> </t>
    </r>
    <r>
      <rPr>
        <b/>
        <i/>
        <u val="single"/>
        <sz val="11"/>
        <color indexed="10"/>
        <rFont val="Arial Narrow"/>
        <family val="2"/>
      </rPr>
      <t>GAS</t>
    </r>
  </si>
  <si>
    <r>
      <rPr>
        <b/>
        <sz val="8"/>
        <color indexed="8"/>
        <rFont val="Arial"/>
        <family val="2"/>
      </rPr>
      <t xml:space="preserve">SUBMITTED </t>
    </r>
    <r>
      <rPr>
        <b/>
        <sz val="10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WIP</t>
    </r>
  </si>
  <si>
    <t>Does Not Include
“Invs Submitted but Not Approved”</t>
  </si>
  <si>
    <t></t>
  </si>
  <si>
    <r>
      <rPr>
        <b/>
        <sz val="11"/>
        <rFont val="Calibri"/>
        <family val="2"/>
      </rPr>
      <t xml:space="preserve">If totals don’t match,
check </t>
    </r>
    <r>
      <rPr>
        <b/>
        <sz val="12"/>
        <rFont val="Arial Black"/>
        <family val="2"/>
      </rPr>
      <t>TYPE</t>
    </r>
  </si>
  <si>
    <r>
      <rPr>
        <b/>
        <u val="single"/>
        <sz val="9"/>
        <rFont val="Arial"/>
        <family val="2"/>
      </rPr>
      <t xml:space="preserve">WX BUDGET REMAINING IS
</t>
    </r>
    <r>
      <rPr>
        <b/>
        <u val="single"/>
        <sz val="8"/>
        <color indexed="8"/>
        <rFont val="Garamond"/>
        <family val="1"/>
      </rPr>
      <t>WX COMBINED BUDGET</t>
    </r>
    <r>
      <rPr>
        <b/>
        <sz val="8"/>
        <color indexed="8"/>
        <rFont val="Garamond"/>
        <family val="1"/>
      </rPr>
      <t xml:space="preserve">   </t>
    </r>
    <r>
      <rPr>
        <b/>
        <sz val="12"/>
        <color indexed="8"/>
        <rFont val="Wingdings"/>
        <family val="0"/>
      </rPr>
      <t>–</t>
    </r>
    <r>
      <rPr>
        <b/>
        <sz val="11"/>
        <color indexed="8"/>
        <rFont val="Garamond"/>
        <family val="1"/>
      </rPr>
      <t xml:space="preserve"> </t>
    </r>
    <r>
      <rPr>
        <b/>
        <sz val="8"/>
        <color indexed="8"/>
        <rFont val="Garamond"/>
        <family val="1"/>
      </rPr>
      <t xml:space="preserve"> </t>
    </r>
    <r>
      <rPr>
        <b/>
        <sz val="11"/>
        <color indexed="8"/>
        <rFont val="Arial"/>
        <family val="2"/>
      </rPr>
      <t>(</t>
    </r>
    <r>
      <rPr>
        <b/>
        <u val="single"/>
        <sz val="8"/>
        <color indexed="8"/>
        <rFont val="Garamond"/>
        <family val="1"/>
      </rPr>
      <t xml:space="preserve">SUBMITTED </t>
    </r>
    <r>
      <rPr>
        <b/>
        <sz val="12"/>
        <color indexed="8"/>
        <rFont val="Garamond"/>
        <family val="1"/>
      </rPr>
      <t>+</t>
    </r>
    <r>
      <rPr>
        <b/>
        <u val="single"/>
        <sz val="8"/>
        <color indexed="8"/>
        <rFont val="Garamond"/>
        <family val="1"/>
      </rPr>
      <t xml:space="preserve"> COMMITMENTS &amp; WIP</t>
    </r>
    <r>
      <rPr>
        <b/>
        <sz val="11"/>
        <color indexed="8"/>
        <rFont val="Arial"/>
        <family val="2"/>
      </rPr>
      <t>)</t>
    </r>
  </si>
  <si>
    <t>DASHBOARD REMAINING DOLLARS</t>
  </si>
  <si>
    <t>Electric Remaining</t>
  </si>
  <si>
    <t>Gas Remaining</t>
  </si>
  <si>
    <t></t>
  </si>
  <si>
    <t>JOB COUNTS</t>
  </si>
  <si>
    <t>Forecast</t>
  </si>
  <si>
    <t>Completed</t>
  </si>
  <si>
    <t>Remaining</t>
  </si>
  <si>
    <t>Average cost per job</t>
  </si>
  <si>
    <t>Completed Jobs – Elec</t>
  </si>
  <si>
    <t>-</t>
  </si>
  <si>
    <t>=</t>
  </si>
  <si>
    <t>Completed Jobs – Gas</t>
  </si>
  <si>
    <r>
      <rPr>
        <b/>
        <sz val="11"/>
        <color indexed="8"/>
        <rFont val="Calibri"/>
        <family val="2"/>
      </rPr>
      <t>ADMIN</t>
    </r>
    <r>
      <rPr>
        <b/>
        <sz val="10.5"/>
        <color indexed="8"/>
        <rFont val="Calibri"/>
        <family val="2"/>
      </rPr>
      <t xml:space="preserve"> APPROVED</t>
    </r>
  </si>
  <si>
    <r>
      <rPr>
        <b/>
        <sz val="11"/>
        <color indexed="8"/>
        <rFont val="Calibri"/>
        <family val="2"/>
      </rPr>
      <t>ADMIN</t>
    </r>
    <r>
      <rPr>
        <b/>
        <sz val="10.5"/>
        <color indexed="8"/>
        <rFont val="Calibri"/>
        <family val="2"/>
      </rPr>
      <t xml:space="preserve"> </t>
    </r>
    <r>
      <rPr>
        <b/>
        <u val="single"/>
        <sz val="10.5"/>
        <color indexed="8"/>
        <rFont val="Calibri"/>
        <family val="2"/>
      </rPr>
      <t>NOT</t>
    </r>
    <r>
      <rPr>
        <b/>
        <sz val="10.5"/>
        <color indexed="8"/>
        <rFont val="Calibri"/>
        <family val="2"/>
      </rPr>
      <t xml:space="preserve"> APPROVED</t>
    </r>
  </si>
  <si>
    <t>TOTAL ADMIN</t>
  </si>
  <si>
    <t>PSE&amp;G  07/2021 – 06/2022</t>
  </si>
  <si>
    <r>
      <rPr>
        <b/>
        <sz val="9"/>
        <color indexed="8"/>
        <rFont val="Arial"/>
        <family val="2"/>
      </rPr>
      <t xml:space="preserve">STARTING
Budget 06/18/2021
</t>
    </r>
    <r>
      <rPr>
        <b/>
        <u val="single"/>
        <sz val="9"/>
        <color indexed="8"/>
        <rFont val="Arial"/>
        <family val="2"/>
      </rPr>
      <t>Elec $1,065,730.37
Gas $1,965,261.15</t>
    </r>
  </si>
  <si>
    <t>Time is automatically copied from above.</t>
  </si>
  <si>
    <t>Date is automatically copied from above.</t>
  </si>
  <si>
    <r>
      <rPr>
        <b/>
        <u val="single"/>
        <sz val="10"/>
        <color indexed="8"/>
        <rFont val="Arial"/>
        <family val="2"/>
      </rPr>
      <t></t>
    </r>
    <r>
      <rPr>
        <b/>
        <u val="single"/>
        <sz val="9"/>
        <color indexed="8"/>
        <rFont val="Calibri"/>
        <family val="2"/>
      </rPr>
      <t xml:space="preserve">  </t>
    </r>
    <r>
      <rPr>
        <b/>
        <u val="single"/>
        <sz val="9"/>
        <color indexed="8"/>
        <rFont val="Arial Narrow"/>
        <family val="2"/>
      </rPr>
      <t>ENTER DASHBOARD COMMITMENTS</t>
    </r>
    <r>
      <rPr>
        <b/>
        <u val="single"/>
        <sz val="9"/>
        <color indexed="8"/>
        <rFont val="Calibri"/>
        <family val="2"/>
      </rPr>
      <t xml:space="preserve"> </t>
    </r>
    <r>
      <rPr>
        <b/>
        <i/>
        <u val="single"/>
        <sz val="11"/>
        <color indexed="10"/>
        <rFont val="Arial Narrow"/>
        <family val="2"/>
      </rPr>
      <t>ELECTRIC</t>
    </r>
  </si>
  <si>
    <r>
      <rPr>
        <b/>
        <u val="single"/>
        <sz val="10"/>
        <color indexed="8"/>
        <rFont val="Arial"/>
        <family val="2"/>
      </rPr>
      <t></t>
    </r>
    <r>
      <rPr>
        <b/>
        <u val="single"/>
        <sz val="9"/>
        <color indexed="8"/>
        <rFont val="Calibri"/>
        <family val="2"/>
      </rPr>
      <t xml:space="preserve">  </t>
    </r>
    <r>
      <rPr>
        <b/>
        <u val="single"/>
        <sz val="9"/>
        <color indexed="8"/>
        <rFont val="Arial Narrow"/>
        <family val="2"/>
      </rPr>
      <t>ENTER DASHBOARD COMMITMENTS</t>
    </r>
    <r>
      <rPr>
        <b/>
        <u val="single"/>
        <sz val="9"/>
        <color indexed="8"/>
        <rFont val="Calibri"/>
        <family val="2"/>
      </rPr>
      <t xml:space="preserve"> </t>
    </r>
    <r>
      <rPr>
        <b/>
        <i/>
        <u val="single"/>
        <sz val="11"/>
        <color indexed="10"/>
        <rFont val="Arial Narrow"/>
        <family val="2"/>
      </rPr>
      <t>GAS</t>
    </r>
  </si>
  <si>
    <r>
      <rPr>
        <b/>
        <sz val="8"/>
        <color indexed="8"/>
        <rFont val="Arial"/>
        <family val="2"/>
      </rPr>
      <t xml:space="preserve">SUBMITTED </t>
    </r>
    <r>
      <rPr>
        <b/>
        <sz val="9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 xml:space="preserve"> COMMITMENTS &amp; </t>
    </r>
    <r>
      <rPr>
        <b/>
        <sz val="9"/>
        <color indexed="8"/>
        <rFont val="Arial"/>
        <family val="2"/>
      </rPr>
      <t>WIP</t>
    </r>
  </si>
  <si>
    <t>Manually entered the numbers</t>
  </si>
  <si>
    <t>10/01/20 – 10/01/21 Production</t>
  </si>
  <si>
    <t>Honeywell</t>
  </si>
  <si>
    <t>CMC</t>
  </si>
  <si>
    <t>CRCI</t>
  </si>
  <si>
    <t>NECI</t>
  </si>
  <si>
    <t>Optimal</t>
  </si>
  <si>
    <t>Total Goal</t>
  </si>
  <si>
    <t>ACE</t>
  </si>
  <si>
    <t>JCP&amp;L</t>
  </si>
  <si>
    <t>PSE&amp;G Electric</t>
  </si>
  <si>
    <t>Total Electric</t>
  </si>
  <si>
    <t>ETG</t>
  </si>
  <si>
    <t>NJNG</t>
  </si>
  <si>
    <t>PSE&amp;G Gas</t>
  </si>
  <si>
    <t>SJG</t>
  </si>
  <si>
    <t>Total Gas</t>
  </si>
  <si>
    <t>Total Program</t>
  </si>
  <si>
    <t>Type Codes</t>
  </si>
  <si>
    <t>ETG-A</t>
  </si>
  <si>
    <t>Admin Submitted</t>
  </si>
  <si>
    <t>Admin Submitted and APPROVED</t>
  </si>
  <si>
    <t>ETG-WX</t>
  </si>
  <si>
    <t>Invoice Submitted</t>
  </si>
  <si>
    <t>Invoice Submitted and APPROVED</t>
  </si>
  <si>
    <t>------------------</t>
  </si>
  <si>
    <t>PSE&amp;G-A</t>
  </si>
  <si>
    <r>
      <rPr>
        <b/>
        <u val="single"/>
        <sz val="9"/>
        <color indexed="8"/>
        <rFont val="Calibri"/>
        <family val="2"/>
      </rPr>
      <t xml:space="preserve">←  </t>
    </r>
    <r>
      <rPr>
        <b/>
        <u val="single"/>
        <sz val="9"/>
        <color indexed="8"/>
        <rFont val="Arial Narrow"/>
        <family val="2"/>
      </rPr>
      <t>ENTER DASHBOARD COMMITMENTS</t>
    </r>
    <r>
      <rPr>
        <b/>
        <u val="single"/>
        <sz val="9"/>
        <color indexed="8"/>
        <rFont val="Calibri"/>
        <family val="2"/>
      </rPr>
      <t xml:space="preserve"> </t>
    </r>
    <r>
      <rPr>
        <b/>
        <i/>
        <u val="single"/>
        <sz val="11"/>
        <color indexed="10"/>
        <rFont val="Arial Narrow"/>
        <family val="2"/>
      </rPr>
      <t>ELECTRIC</t>
    </r>
  </si>
  <si>
    <r>
      <rPr>
        <b/>
        <u val="single"/>
        <sz val="9"/>
        <color indexed="8"/>
        <rFont val="Calibri"/>
        <family val="2"/>
      </rPr>
      <t xml:space="preserve">←  </t>
    </r>
    <r>
      <rPr>
        <b/>
        <u val="single"/>
        <sz val="9"/>
        <color indexed="8"/>
        <rFont val="Arial Narrow"/>
        <family val="2"/>
      </rPr>
      <t>ENTER DASHBOARD COMMITMENTS</t>
    </r>
    <r>
      <rPr>
        <b/>
        <u val="single"/>
        <sz val="9"/>
        <color indexed="8"/>
        <rFont val="Calibri"/>
        <family val="2"/>
      </rPr>
      <t xml:space="preserve"> </t>
    </r>
    <r>
      <rPr>
        <b/>
        <i/>
        <u val="single"/>
        <sz val="11"/>
        <color indexed="10"/>
        <rFont val="Arial Narrow"/>
        <family val="2"/>
      </rPr>
      <t>GAS</t>
    </r>
  </si>
  <si>
    <r>
      <rPr>
        <b/>
        <sz val="11"/>
        <rFont val="Calibri"/>
        <family val="2"/>
      </rPr>
      <t xml:space="preserve">If totals don’t match,
check </t>
    </r>
    <r>
      <rPr>
        <b/>
        <sz val="12"/>
        <rFont val="Arial Black"/>
        <family val="2"/>
      </rPr>
      <t>TYPE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</si>
</sst>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mmmm&quot; - &quot;yyyy"/>
    <numFmt numFmtId="166" formatCode="&quot; $&quot;#,##0.00\ ;&quot; $(&quot;#,##0.00\);&quot; $-&quot;#\ ;@\ "/>
    <numFmt numFmtId="167" formatCode="yyyy\-mm\-dd"/>
    <numFmt numFmtId="168" formatCode="#"/>
    <numFmt numFmtId="169" formatCode="m/d/yyyy;@"/>
    <numFmt numFmtId="170" formatCode="m/d/yy"/>
    <numFmt numFmtId="171" formatCode="0"/>
    <numFmt numFmtId="172" formatCode="#,##0\ ;\(#,##0\)"/>
    <numFmt numFmtId="173" formatCode="[$$-409]#,##0.00;[RED]\-[$$-409]#,##0.00"/>
    <numFmt numFmtId="174" formatCode="mm/dd/yy"/>
    <numFmt numFmtId="175" formatCode="hh:mm:ss\ AM/PM"/>
    <numFmt numFmtId="176" formatCode="General"/>
    <numFmt numFmtId="177" formatCode="0%"/>
    <numFmt numFmtId="178" formatCode="#,##0"/>
    <numFmt numFmtId="179" formatCode="#,##0.00\ ;&quot; (&quot;#,##0.00\);&quot; -&quot;#\ ;@\ "/>
  </numFmts>
  <fonts count="89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8"/>
      <name val="Arial Black"/>
      <family val="2"/>
    </font>
    <font>
      <b/>
      <sz val="9"/>
      <color indexed="8"/>
      <name val="Arial Black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Calibri Light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7"/>
      <color indexed="8"/>
      <name val="Arial Narrow"/>
      <family val="2"/>
    </font>
    <font>
      <b/>
      <sz val="7"/>
      <color indexed="8"/>
      <name val="Calibri"/>
      <family val="2"/>
    </font>
    <font>
      <b/>
      <sz val="11"/>
      <color indexed="8"/>
      <name val="Arial Black"/>
      <family val="2"/>
    </font>
    <font>
      <sz val="7"/>
      <color indexed="8"/>
      <name val="Arial Narrow"/>
      <family val="2"/>
    </font>
    <font>
      <sz val="14"/>
      <color indexed="8"/>
      <name val="Arial Black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5"/>
      <color indexed="12"/>
      <name val="Arial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Arial Black"/>
      <family val="2"/>
    </font>
    <font>
      <b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u val="single"/>
      <sz val="8"/>
      <color indexed="8"/>
      <name val="Arial"/>
      <family val="2"/>
    </font>
    <font>
      <b/>
      <sz val="11"/>
      <name val="Arial Narrow"/>
      <family val="2"/>
    </font>
    <font>
      <b/>
      <sz val="11"/>
      <color indexed="8"/>
      <name val="Arial"/>
      <family val="2"/>
    </font>
    <font>
      <b/>
      <u val="single"/>
      <sz val="9"/>
      <color indexed="8"/>
      <name val="Calibri"/>
      <family val="2"/>
    </font>
    <font>
      <b/>
      <u val="single"/>
      <sz val="9"/>
      <color indexed="8"/>
      <name val="Arial Narrow"/>
      <family val="2"/>
    </font>
    <font>
      <b/>
      <i/>
      <u val="single"/>
      <sz val="11"/>
      <color indexed="10"/>
      <name val="Arial Narrow"/>
      <family val="2"/>
    </font>
    <font>
      <b/>
      <i/>
      <sz val="8"/>
      <color indexed="8"/>
      <name val="Arial Narrow"/>
      <family val="2"/>
    </font>
    <font>
      <b/>
      <i/>
      <sz val="11"/>
      <color indexed="8"/>
      <name val="Arial"/>
      <family val="2"/>
    </font>
    <font>
      <b/>
      <sz val="15"/>
      <color indexed="8"/>
      <name val="Wingdings 3"/>
      <family val="0"/>
    </font>
    <font>
      <b/>
      <sz val="12"/>
      <name val="Arial Black"/>
      <family val="2"/>
    </font>
    <font>
      <b/>
      <u val="single"/>
      <sz val="9"/>
      <name val="Arial"/>
      <family val="2"/>
    </font>
    <font>
      <b/>
      <u val="single"/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2"/>
      <color indexed="8"/>
      <name val="Wingdings"/>
      <family val="0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trike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8"/>
      <name val="Arial"/>
      <family val="2"/>
    </font>
    <font>
      <b/>
      <u val="single"/>
      <sz val="10.5"/>
      <color indexed="8"/>
      <name val="Calibri"/>
      <family val="2"/>
    </font>
    <font>
      <b/>
      <sz val="11"/>
      <color indexed="12"/>
      <name val="Arial"/>
      <family val="2"/>
    </font>
    <font>
      <sz val="10"/>
      <color indexed="12"/>
      <name val="Arial Black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Wingdings 3"/>
      <family val="0"/>
    </font>
    <font>
      <sz val="11"/>
      <color indexed="8"/>
      <name val="Arial Black"/>
      <family val="2"/>
    </font>
    <font>
      <b/>
      <sz val="14"/>
      <color indexed="8"/>
      <name val="Arial"/>
      <family val="2"/>
    </font>
    <font>
      <b/>
      <sz val="10.5"/>
      <name val="Arial"/>
      <family val="2"/>
    </font>
    <font>
      <sz val="11"/>
      <name val="Arial Rounded MT Bold"/>
      <family val="2"/>
    </font>
    <font>
      <sz val="6"/>
      <name val="Arial Rounded MT Bold"/>
      <family val="2"/>
    </font>
    <font>
      <strike/>
      <sz val="8"/>
      <name val="Arial Rounded MT Bold"/>
      <family val="2"/>
    </font>
    <font>
      <strike/>
      <sz val="6"/>
      <name val="Arial Rounded MT Bold"/>
      <family val="2"/>
    </font>
    <font>
      <sz val="10"/>
      <name val="Arial Rounded MT Bold"/>
      <family val="2"/>
    </font>
    <font>
      <b/>
      <u val="single"/>
      <sz val="11"/>
      <color indexed="8"/>
      <name val="Calibri"/>
      <family val="2"/>
    </font>
    <font>
      <b/>
      <sz val="10"/>
      <color indexed="12"/>
      <name val="Arial Black"/>
      <family val="2"/>
    </font>
    <font>
      <sz val="1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1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Border="0" applyProtection="0">
      <alignment/>
    </xf>
    <xf numFmtId="41" fontId="1" fillId="0" borderId="0" applyFill="0" applyBorder="0" applyAlignment="0" applyProtection="0"/>
    <xf numFmtId="166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4" fillId="5" borderId="0" applyNumberFormat="0" applyBorder="0" applyAlignment="0" applyProtection="0"/>
  </cellStyleXfs>
  <cellXfs count="40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12" fillId="0" borderId="2" xfId="0" applyNumberFormat="1" applyFont="1" applyBorder="1" applyAlignment="1" applyProtection="1">
      <alignment horizontal="center" vertical="center"/>
      <protection/>
    </xf>
    <xf numFmtId="164" fontId="13" fillId="0" borderId="0" xfId="0" applyFont="1" applyAlignment="1">
      <alignment vertical="center"/>
    </xf>
    <xf numFmtId="164" fontId="3" fillId="0" borderId="0" xfId="0" applyFont="1" applyAlignment="1" applyProtection="1">
      <alignment vertical="center"/>
      <protection/>
    </xf>
    <xf numFmtId="164" fontId="14" fillId="0" borderId="0" xfId="0" applyFont="1" applyAlignment="1" applyProtection="1">
      <alignment horizontal="center" vertical="center"/>
      <protection/>
    </xf>
    <xf numFmtId="164" fontId="15" fillId="0" borderId="0" xfId="0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vertical="center"/>
      <protection/>
    </xf>
    <xf numFmtId="164" fontId="3" fillId="0" borderId="0" xfId="0" applyFont="1" applyAlignment="1">
      <alignment vertical="center"/>
    </xf>
    <xf numFmtId="164" fontId="0" fillId="0" borderId="0" xfId="0" applyFill="1" applyAlignment="1" applyProtection="1">
      <alignment/>
      <protection locked="0"/>
    </xf>
    <xf numFmtId="164" fontId="16" fillId="0" borderId="0" xfId="0" applyFont="1" applyFill="1" applyAlignment="1" applyProtection="1">
      <alignment vertical="center"/>
      <protection locked="0"/>
    </xf>
    <xf numFmtId="164" fontId="16" fillId="9" borderId="0" xfId="0" applyFont="1" applyFill="1" applyAlignment="1" applyProtection="1">
      <alignment vertical="center"/>
      <protection locked="0"/>
    </xf>
    <xf numFmtId="166" fontId="16" fillId="0" borderId="0" xfId="17" applyFont="1" applyFill="1" applyBorder="1" applyAlignment="1" applyProtection="1">
      <alignment vertical="center"/>
      <protection locked="0"/>
    </xf>
    <xf numFmtId="167" fontId="16" fillId="0" borderId="0" xfId="0" applyNumberFormat="1" applyFont="1" applyFill="1" applyAlignment="1" applyProtection="1">
      <alignment vertical="center"/>
      <protection locked="0"/>
    </xf>
    <xf numFmtId="168" fontId="17" fillId="0" borderId="0" xfId="0" applyNumberFormat="1" applyFont="1" applyFill="1" applyAlignment="1" applyProtection="1">
      <alignment horizontal="center" vertical="center"/>
      <protection locked="0"/>
    </xf>
    <xf numFmtId="164" fontId="18" fillId="9" borderId="0" xfId="0" applyFont="1" applyFill="1" applyAlignment="1" applyProtection="1">
      <alignment vertical="center"/>
      <protection locked="0"/>
    </xf>
    <xf numFmtId="164" fontId="0" fillId="0" borderId="0" xfId="0" applyAlignment="1" applyProtection="1">
      <alignment/>
      <protection locked="0"/>
    </xf>
    <xf numFmtId="164" fontId="16" fillId="0" borderId="0" xfId="0" applyFont="1" applyAlignment="1" applyProtection="1">
      <alignment vertical="center"/>
      <protection locked="0"/>
    </xf>
    <xf numFmtId="166" fontId="16" fillId="0" borderId="0" xfId="17" applyFont="1" applyBorder="1" applyAlignment="1" applyProtection="1">
      <alignment vertical="center"/>
      <protection locked="0"/>
    </xf>
    <xf numFmtId="167" fontId="16" fillId="0" borderId="0" xfId="0" applyNumberFormat="1" applyFont="1" applyAlignment="1" applyProtection="1">
      <alignment vertical="center"/>
      <protection locked="0"/>
    </xf>
    <xf numFmtId="168" fontId="17" fillId="0" borderId="0" xfId="0" applyNumberFormat="1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horizontal="right" vertical="center"/>
      <protection locked="0"/>
    </xf>
    <xf numFmtId="164" fontId="16" fillId="10" borderId="0" xfId="0" applyFont="1" applyFill="1" applyAlignment="1" applyProtection="1">
      <alignment vertical="center"/>
      <protection locked="0"/>
    </xf>
    <xf numFmtId="164" fontId="16" fillId="0" borderId="0" xfId="0" applyFont="1" applyFill="1" applyAlignment="1" applyProtection="1">
      <alignment horizontal="center" vertical="center"/>
      <protection locked="0"/>
    </xf>
    <xf numFmtId="164" fontId="19" fillId="11" borderId="3" xfId="0" applyFont="1" applyFill="1" applyBorder="1" applyAlignment="1" applyProtection="1">
      <alignment horizontal="center" vertical="center"/>
      <protection locked="0"/>
    </xf>
    <xf numFmtId="169" fontId="16" fillId="0" borderId="0" xfId="0" applyNumberFormat="1" applyFont="1" applyFill="1" applyAlignment="1" applyProtection="1">
      <alignment vertical="center"/>
      <protection locked="0"/>
    </xf>
    <xf numFmtId="170" fontId="16" fillId="0" borderId="0" xfId="0" applyNumberFormat="1" applyFont="1" applyAlignment="1" applyProtection="1">
      <alignment vertical="center"/>
      <protection locked="0"/>
    </xf>
    <xf numFmtId="164" fontId="16" fillId="0" borderId="0" xfId="0" applyFont="1" applyAlignment="1" applyProtection="1">
      <alignment horizontal="right" vertical="center"/>
      <protection locked="0"/>
    </xf>
    <xf numFmtId="170" fontId="16" fillId="0" borderId="0" xfId="0" applyNumberFormat="1" applyFont="1" applyFill="1" applyAlignment="1" applyProtection="1">
      <alignment vertical="center"/>
      <protection locked="0"/>
    </xf>
    <xf numFmtId="164" fontId="16" fillId="0" borderId="0" xfId="0" applyFont="1" applyBorder="1" applyAlignment="1" applyProtection="1">
      <alignment vertical="center"/>
      <protection locked="0"/>
    </xf>
    <xf numFmtId="169" fontId="16" fillId="0" borderId="0" xfId="0" applyNumberFormat="1" applyFont="1" applyAlignment="1" applyProtection="1">
      <alignment vertical="center"/>
      <protection locked="0"/>
    </xf>
    <xf numFmtId="167" fontId="16" fillId="0" borderId="0" xfId="0" applyNumberFormat="1" applyFont="1" applyAlignment="1" applyProtection="1">
      <alignment/>
      <protection locked="0"/>
    </xf>
    <xf numFmtId="164" fontId="20" fillId="9" borderId="4" xfId="0" applyFont="1" applyFill="1" applyBorder="1" applyAlignment="1" applyProtection="1">
      <alignment horizontal="center" vertical="center" wrapText="1"/>
      <protection/>
    </xf>
    <xf numFmtId="164" fontId="21" fillId="9" borderId="5" xfId="0" applyFont="1" applyFill="1" applyBorder="1" applyAlignment="1" applyProtection="1">
      <alignment horizontal="center" vertical="center" textRotation="90"/>
      <protection/>
    </xf>
    <xf numFmtId="164" fontId="22" fillId="12" borderId="6" xfId="0" applyFont="1" applyFill="1" applyBorder="1" applyAlignment="1" applyProtection="1">
      <alignment horizontal="right" vertical="center"/>
      <protection/>
    </xf>
    <xf numFmtId="166" fontId="23" fillId="12" borderId="7" xfId="17" applyFont="1" applyFill="1" applyBorder="1" applyAlignment="1" applyProtection="1">
      <alignment vertical="center"/>
      <protection/>
    </xf>
    <xf numFmtId="171" fontId="24" fillId="13" borderId="8" xfId="17" applyNumberFormat="1" applyFont="1" applyFill="1" applyBorder="1" applyAlignment="1" applyProtection="1">
      <alignment horizontal="center" vertical="center"/>
      <protection/>
    </xf>
    <xf numFmtId="164" fontId="20" fillId="0" borderId="4" xfId="0" applyFont="1" applyBorder="1" applyAlignment="1" applyProtection="1">
      <alignment horizontal="center" vertical="center" wrapText="1"/>
      <protection/>
    </xf>
    <xf numFmtId="164" fontId="21" fillId="0" borderId="5" xfId="0" applyFont="1" applyBorder="1" applyAlignment="1" applyProtection="1">
      <alignment horizontal="center" vertical="center" textRotation="90"/>
      <protection/>
    </xf>
    <xf numFmtId="164" fontId="25" fillId="12" borderId="6" xfId="0" applyFont="1" applyFill="1" applyBorder="1" applyAlignment="1" applyProtection="1">
      <alignment horizontal="right" vertical="center"/>
      <protection/>
    </xf>
    <xf numFmtId="164" fontId="22" fillId="14" borderId="2" xfId="0" applyFont="1" applyFill="1" applyBorder="1" applyAlignment="1" applyProtection="1">
      <alignment horizontal="right" vertical="center"/>
      <protection/>
    </xf>
    <xf numFmtId="166" fontId="23" fillId="14" borderId="9" xfId="17" applyFont="1" applyFill="1" applyBorder="1" applyAlignment="1" applyProtection="1">
      <alignment vertical="center"/>
      <protection/>
    </xf>
    <xf numFmtId="171" fontId="26" fillId="0" borderId="10" xfId="17" applyNumberFormat="1" applyFont="1" applyFill="1" applyBorder="1" applyAlignment="1" applyProtection="1">
      <alignment horizontal="center" vertical="center"/>
      <protection/>
    </xf>
    <xf numFmtId="171" fontId="27" fillId="0" borderId="11" xfId="17" applyNumberFormat="1" applyFont="1" applyFill="1" applyBorder="1" applyAlignment="1" applyProtection="1">
      <alignment horizontal="center" vertical="center"/>
      <protection/>
    </xf>
    <xf numFmtId="166" fontId="3" fillId="14" borderId="9" xfId="17" applyFont="1" applyFill="1" applyBorder="1" applyAlignment="1" applyProtection="1">
      <alignment vertical="center"/>
      <protection/>
    </xf>
    <xf numFmtId="171" fontId="28" fillId="0" borderId="10" xfId="17" applyNumberFormat="1" applyFont="1" applyFill="1" applyBorder="1" applyAlignment="1" applyProtection="1">
      <alignment horizontal="center" vertical="center"/>
      <protection/>
    </xf>
    <xf numFmtId="164" fontId="25" fillId="14" borderId="2" xfId="0" applyFont="1" applyFill="1" applyBorder="1" applyAlignment="1" applyProtection="1">
      <alignment horizontal="right" vertical="center"/>
      <protection/>
    </xf>
    <xf numFmtId="164" fontId="22" fillId="15" borderId="0" xfId="0" applyFont="1" applyFill="1" applyBorder="1" applyAlignment="1" applyProtection="1">
      <alignment vertical="center"/>
      <protection/>
    </xf>
    <xf numFmtId="164" fontId="22" fillId="15" borderId="0" xfId="0" applyFont="1" applyFill="1" applyBorder="1" applyAlignment="1" applyProtection="1">
      <alignment horizontal="right" vertical="center"/>
      <protection/>
    </xf>
    <xf numFmtId="166" fontId="23" fillId="15" borderId="12" xfId="17" applyFont="1" applyFill="1" applyBorder="1" applyAlignment="1" applyProtection="1">
      <alignment vertical="center"/>
      <protection/>
    </xf>
    <xf numFmtId="171" fontId="28" fillId="0" borderId="13" xfId="17" applyNumberFormat="1" applyFont="1" applyFill="1" applyBorder="1" applyAlignment="1" applyProtection="1">
      <alignment horizontal="center" vertical="center"/>
      <protection/>
    </xf>
    <xf numFmtId="171" fontId="27" fillId="0" borderId="14" xfId="17" applyNumberFormat="1" applyFont="1" applyFill="1" applyBorder="1" applyAlignment="1" applyProtection="1">
      <alignment horizontal="center" vertical="center"/>
      <protection/>
    </xf>
    <xf numFmtId="164" fontId="25" fillId="15" borderId="0" xfId="0" applyFont="1" applyFill="1" applyBorder="1" applyAlignment="1" applyProtection="1">
      <alignment vertical="center"/>
      <protection/>
    </xf>
    <xf numFmtId="164" fontId="16" fillId="15" borderId="0" xfId="0" applyFont="1" applyFill="1" applyAlignment="1">
      <alignment vertical="center"/>
    </xf>
    <xf numFmtId="164" fontId="22" fillId="9" borderId="15" xfId="0" applyFont="1" applyFill="1" applyBorder="1" applyAlignment="1" applyProtection="1">
      <alignment horizontal="right" vertical="center"/>
      <protection/>
    </xf>
    <xf numFmtId="164" fontId="3" fillId="9" borderId="16" xfId="0" applyNumberFormat="1" applyFont="1" applyFill="1" applyBorder="1" applyAlignment="1" applyProtection="1">
      <alignment horizontal="center" vertical="center"/>
      <protection locked="0"/>
    </xf>
    <xf numFmtId="164" fontId="28" fillId="0" borderId="17" xfId="0" applyFont="1" applyFill="1" applyBorder="1" applyAlignment="1" applyProtection="1">
      <alignment horizontal="center" vertical="center" wrapText="1"/>
      <protection/>
    </xf>
    <xf numFmtId="171" fontId="27" fillId="0" borderId="18" xfId="17" applyNumberFormat="1" applyFont="1" applyFill="1" applyBorder="1" applyAlignment="1" applyProtection="1">
      <alignment horizontal="center" vertical="center"/>
      <protection/>
    </xf>
    <xf numFmtId="164" fontId="21" fillId="9" borderId="19" xfId="0" applyFont="1" applyFill="1" applyBorder="1" applyAlignment="1" applyProtection="1">
      <alignment horizontal="center" vertical="center" textRotation="90"/>
      <protection/>
    </xf>
    <xf numFmtId="171" fontId="28" fillId="0" borderId="20" xfId="17" applyNumberFormat="1" applyFont="1" applyFill="1" applyBorder="1" applyAlignment="1" applyProtection="1">
      <alignment horizontal="center" vertical="center" wrapText="1"/>
      <protection/>
    </xf>
    <xf numFmtId="171" fontId="27" fillId="0" borderId="21" xfId="17" applyNumberFormat="1" applyFont="1" applyFill="1" applyBorder="1" applyAlignment="1" applyProtection="1">
      <alignment horizontal="center" vertical="center"/>
      <protection/>
    </xf>
    <xf numFmtId="166" fontId="3" fillId="12" borderId="7" xfId="17" applyFont="1" applyFill="1" applyBorder="1" applyAlignment="1" applyProtection="1">
      <alignment vertical="center"/>
      <protection/>
    </xf>
    <xf numFmtId="164" fontId="21" fillId="0" borderId="19" xfId="0" applyFont="1" applyBorder="1" applyAlignment="1" applyProtection="1">
      <alignment horizontal="center" vertical="center" textRotation="90"/>
      <protection/>
    </xf>
    <xf numFmtId="164" fontId="16" fillId="0" borderId="0" xfId="0" applyFont="1" applyAlignment="1">
      <alignment vertical="center"/>
    </xf>
    <xf numFmtId="164" fontId="22" fillId="15" borderId="22" xfId="0" applyFont="1" applyFill="1" applyBorder="1" applyAlignment="1" applyProtection="1">
      <alignment vertical="center"/>
      <protection/>
    </xf>
    <xf numFmtId="164" fontId="22" fillId="15" borderId="22" xfId="0" applyFont="1" applyFill="1" applyBorder="1" applyAlignment="1" applyProtection="1">
      <alignment horizontal="right" vertical="center"/>
      <protection/>
    </xf>
    <xf numFmtId="166" fontId="23" fillId="15" borderId="23" xfId="17" applyFont="1" applyFill="1" applyBorder="1" applyAlignment="1" applyProtection="1">
      <alignment vertical="center"/>
      <protection/>
    </xf>
    <xf numFmtId="171" fontId="22" fillId="0" borderId="0" xfId="17" applyNumberFormat="1" applyFont="1" applyFill="1" applyBorder="1" applyAlignment="1" applyProtection="1">
      <alignment vertical="center"/>
      <protection/>
    </xf>
    <xf numFmtId="171" fontId="22" fillId="0" borderId="0" xfId="17" applyNumberFormat="1" applyFont="1" applyFill="1" applyBorder="1" applyAlignment="1" applyProtection="1">
      <alignment horizontal="center" vertical="center"/>
      <protection/>
    </xf>
    <xf numFmtId="166" fontId="3" fillId="15" borderId="23" xfId="17" applyFont="1" applyFill="1" applyBorder="1" applyAlignment="1" applyProtection="1">
      <alignment vertical="center"/>
      <protection/>
    </xf>
    <xf numFmtId="164" fontId="25" fillId="15" borderId="22" xfId="0" applyFont="1" applyFill="1" applyBorder="1" applyAlignment="1" applyProtection="1">
      <alignment vertical="center"/>
      <protection/>
    </xf>
    <xf numFmtId="164" fontId="22" fillId="9" borderId="24" xfId="0" applyFont="1" applyFill="1" applyBorder="1" applyAlignment="1" applyProtection="1">
      <alignment vertical="center" textRotation="90"/>
      <protection/>
    </xf>
    <xf numFmtId="164" fontId="22" fillId="16" borderId="22" xfId="0" applyFont="1" applyFill="1" applyBorder="1" applyAlignment="1" applyProtection="1">
      <alignment vertical="center"/>
      <protection/>
    </xf>
    <xf numFmtId="166" fontId="23" fillId="16" borderId="23" xfId="17" applyFont="1" applyFill="1" applyBorder="1" applyAlignment="1" applyProtection="1">
      <alignment vertical="center"/>
      <protection/>
    </xf>
    <xf numFmtId="164" fontId="16" fillId="0" borderId="0" xfId="0" applyFont="1" applyBorder="1" applyAlignment="1" applyProtection="1">
      <alignment/>
      <protection/>
    </xf>
    <xf numFmtId="164" fontId="22" fillId="9" borderId="24" xfId="0" applyFont="1" applyFill="1" applyBorder="1" applyAlignment="1" applyProtection="1">
      <alignment horizontal="center" vertical="center" textRotation="90"/>
      <protection/>
    </xf>
    <xf numFmtId="164" fontId="22" fillId="0" borderId="24" xfId="0" applyFont="1" applyBorder="1" applyAlignment="1" applyProtection="1">
      <alignment vertical="center" textRotation="90"/>
      <protection/>
    </xf>
    <xf numFmtId="164" fontId="25" fillId="16" borderId="22" xfId="0" applyFont="1" applyFill="1" applyBorder="1" applyAlignment="1" applyProtection="1">
      <alignment vertical="center"/>
      <protection/>
    </xf>
    <xf numFmtId="164" fontId="16" fillId="0" borderId="0" xfId="0" applyFont="1" applyBorder="1" applyAlignment="1" applyProtection="1">
      <alignment vertical="center"/>
      <protection/>
    </xf>
    <xf numFmtId="164" fontId="2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71" fontId="22" fillId="0" borderId="0" xfId="0" applyNumberFormat="1" applyFont="1" applyBorder="1" applyAlignment="1" applyProtection="1">
      <alignment vertical="center"/>
      <protection/>
    </xf>
    <xf numFmtId="171" fontId="27" fillId="0" borderId="0" xfId="0" applyNumberFormat="1" applyFont="1" applyBorder="1" applyAlignment="1" applyProtection="1">
      <alignment vertical="center"/>
      <protection/>
    </xf>
    <xf numFmtId="164" fontId="22" fillId="0" borderId="0" xfId="0" applyFont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23" fillId="0" borderId="0" xfId="0" applyFont="1" applyBorder="1" applyAlignment="1" applyProtection="1">
      <alignment vertical="center"/>
      <protection/>
    </xf>
    <xf numFmtId="164" fontId="0" fillId="0" borderId="0" xfId="0" applyAlignment="1" applyProtection="1">
      <alignment horizontal="center"/>
      <protection/>
    </xf>
    <xf numFmtId="171" fontId="29" fillId="0" borderId="0" xfId="0" applyNumberFormat="1" applyFont="1" applyBorder="1" applyAlignment="1" applyProtection="1">
      <alignment vertical="center"/>
      <protection/>
    </xf>
    <xf numFmtId="164" fontId="25" fillId="0" borderId="0" xfId="0" applyFont="1" applyBorder="1" applyAlignment="1" applyProtection="1">
      <alignment vertical="center"/>
      <protection/>
    </xf>
    <xf numFmtId="164" fontId="20" fillId="10" borderId="4" xfId="0" applyFont="1" applyFill="1" applyBorder="1" applyAlignment="1" applyProtection="1">
      <alignment horizontal="center" vertical="center" wrapText="1"/>
      <protection/>
    </xf>
    <xf numFmtId="164" fontId="21" fillId="10" borderId="5" xfId="0" applyFont="1" applyFill="1" applyBorder="1" applyAlignment="1" applyProtection="1">
      <alignment horizontal="center" vertical="center" textRotation="90"/>
      <protection/>
    </xf>
    <xf numFmtId="164" fontId="20" fillId="10" borderId="4" xfId="0" applyFont="1" applyFill="1" applyBorder="1" applyAlignment="1" applyProtection="1">
      <alignment horizontal="center" vertical="center" wrapText="1"/>
      <protection/>
    </xf>
    <xf numFmtId="164" fontId="21" fillId="10" borderId="19" xfId="0" applyFont="1" applyFill="1" applyBorder="1" applyAlignment="1" applyProtection="1">
      <alignment horizontal="center" vertical="center" textRotation="90"/>
      <protection/>
    </xf>
    <xf numFmtId="171" fontId="27" fillId="0" borderId="0" xfId="17" applyNumberFormat="1" applyFont="1" applyFill="1" applyBorder="1" applyAlignment="1" applyProtection="1">
      <alignment vertical="center"/>
      <protection/>
    </xf>
    <xf numFmtId="171" fontId="29" fillId="0" borderId="0" xfId="17" applyNumberFormat="1" applyFont="1" applyFill="1" applyBorder="1" applyAlignment="1" applyProtection="1">
      <alignment vertical="center"/>
      <protection/>
    </xf>
    <xf numFmtId="164" fontId="22" fillId="10" borderId="24" xfId="0" applyFont="1" applyFill="1" applyBorder="1" applyAlignment="1" applyProtection="1">
      <alignment vertical="center" textRotation="90"/>
      <protection/>
    </xf>
    <xf numFmtId="164" fontId="22" fillId="10" borderId="24" xfId="0" applyFont="1" applyFill="1" applyBorder="1" applyAlignment="1" applyProtection="1">
      <alignment vertical="center"/>
      <protection/>
    </xf>
    <xf numFmtId="164" fontId="16" fillId="10" borderId="24" xfId="0" applyFont="1" applyFill="1" applyBorder="1" applyAlignment="1" applyProtection="1">
      <alignment vertical="center"/>
      <protection/>
    </xf>
    <xf numFmtId="164" fontId="16" fillId="10" borderId="24" xfId="0" applyFont="1" applyFill="1" applyBorder="1" applyAlignment="1" applyProtection="1">
      <alignment horizontal="center" vertical="center"/>
      <protection/>
    </xf>
    <xf numFmtId="164" fontId="22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22" fillId="0" borderId="0" xfId="17" applyNumberFormat="1" applyFont="1" applyFill="1" applyBorder="1" applyAlignment="1" applyProtection="1">
      <alignment vertical="center"/>
      <protection/>
    </xf>
    <xf numFmtId="166" fontId="22" fillId="0" borderId="0" xfId="17" applyFont="1" applyFill="1" applyBorder="1" applyAlignment="1" applyProtection="1">
      <alignment vertical="center"/>
      <protection/>
    </xf>
    <xf numFmtId="164" fontId="16" fillId="0" borderId="0" xfId="0" applyFont="1" applyBorder="1" applyAlignment="1" applyProtection="1">
      <alignment horizontal="center"/>
      <protection/>
    </xf>
    <xf numFmtId="164" fontId="25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30" fillId="0" borderId="15" xfId="0" applyFont="1" applyBorder="1" applyAlignment="1" applyProtection="1">
      <alignment horizontal="center" vertical="center" textRotation="90" wrapText="1"/>
      <protection/>
    </xf>
    <xf numFmtId="164" fontId="21" fillId="0" borderId="15" xfId="0" applyFont="1" applyBorder="1" applyAlignment="1" applyProtection="1">
      <alignment horizontal="center" vertical="center" textRotation="90"/>
      <protection/>
    </xf>
    <xf numFmtId="164" fontId="20" fillId="0" borderId="15" xfId="0" applyFont="1" applyBorder="1" applyAlignment="1" applyProtection="1">
      <alignment horizontal="center" vertical="center" textRotation="90" wrapText="1"/>
      <protection/>
    </xf>
    <xf numFmtId="166" fontId="23" fillId="12" borderId="16" xfId="17" applyFont="1" applyFill="1" applyBorder="1" applyAlignment="1" applyProtection="1">
      <alignment vertical="center"/>
      <protection/>
    </xf>
    <xf numFmtId="164" fontId="25" fillId="0" borderId="15" xfId="0" applyFont="1" applyBorder="1" applyAlignment="1" applyProtection="1">
      <alignment horizontal="center" vertical="center" textRotation="90"/>
      <protection/>
    </xf>
    <xf numFmtId="164" fontId="22" fillId="0" borderId="0" xfId="0" applyFont="1" applyBorder="1" applyAlignment="1" applyProtection="1">
      <alignment horizontal="right" vertical="center"/>
      <protection/>
    </xf>
    <xf numFmtId="166" fontId="23" fillId="0" borderId="12" xfId="17" applyFont="1" applyBorder="1" applyAlignment="1" applyProtection="1">
      <alignment vertical="center"/>
      <protection/>
    </xf>
    <xf numFmtId="172" fontId="22" fillId="0" borderId="0" xfId="17" applyNumberFormat="1" applyFont="1" applyFill="1" applyBorder="1" applyAlignment="1" applyProtection="1">
      <alignment vertical="center"/>
      <protection/>
    </xf>
    <xf numFmtId="164" fontId="25" fillId="0" borderId="0" xfId="0" applyFont="1" applyBorder="1" applyAlignment="1" applyProtection="1">
      <alignment horizontal="right" vertical="center"/>
      <protection/>
    </xf>
    <xf numFmtId="172" fontId="3" fillId="9" borderId="16" xfId="17" applyNumberFormat="1" applyFont="1" applyFill="1" applyBorder="1" applyAlignment="1" applyProtection="1">
      <alignment horizontal="center" vertical="center"/>
      <protection/>
    </xf>
    <xf numFmtId="164" fontId="21" fillId="0" borderId="25" xfId="0" applyFont="1" applyBorder="1" applyAlignment="1" applyProtection="1">
      <alignment horizontal="center" vertical="center" textRotation="90"/>
      <protection/>
    </xf>
    <xf numFmtId="166" fontId="23" fillId="12" borderId="12" xfId="17" applyFont="1" applyFill="1" applyBorder="1" applyAlignment="1" applyProtection="1">
      <alignment vertical="center"/>
      <protection/>
    </xf>
    <xf numFmtId="164" fontId="25" fillId="0" borderId="25" xfId="0" applyFont="1" applyBorder="1" applyAlignment="1" applyProtection="1">
      <alignment horizontal="center" vertical="center" textRotation="90"/>
      <protection/>
    </xf>
    <xf numFmtId="164" fontId="22" fillId="0" borderId="22" xfId="0" applyFont="1" applyBorder="1" applyAlignment="1" applyProtection="1">
      <alignment horizontal="right" vertical="center"/>
      <protection/>
    </xf>
    <xf numFmtId="166" fontId="23" fillId="0" borderId="23" xfId="17" applyFont="1" applyBorder="1" applyAlignment="1" applyProtection="1">
      <alignment vertical="center"/>
      <protection/>
    </xf>
    <xf numFmtId="164" fontId="25" fillId="0" borderId="22" xfId="0" applyFont="1" applyBorder="1" applyAlignment="1" applyProtection="1">
      <alignment horizontal="right" vertical="center"/>
      <protection/>
    </xf>
    <xf numFmtId="164" fontId="22" fillId="0" borderId="22" xfId="0" applyFont="1" applyBorder="1" applyAlignment="1" applyProtection="1">
      <alignment/>
      <protection/>
    </xf>
    <xf numFmtId="164" fontId="22" fillId="16" borderId="22" xfId="0" applyFont="1" applyFill="1" applyBorder="1" applyAlignment="1" applyProtection="1">
      <alignment horizontal="right" vertical="center"/>
      <protection/>
    </xf>
    <xf numFmtId="164" fontId="30" fillId="0" borderId="0" xfId="0" applyFont="1" applyAlignment="1">
      <alignment horizontal="center"/>
    </xf>
    <xf numFmtId="164" fontId="31" fillId="0" borderId="0" xfId="0" applyFont="1" applyAlignment="1">
      <alignment horizontal="center" vertical="center" textRotation="90"/>
    </xf>
    <xf numFmtId="164" fontId="32" fillId="9" borderId="26" xfId="0" applyFont="1" applyFill="1" applyBorder="1" applyAlignment="1">
      <alignment horizontal="center" vertical="center"/>
    </xf>
    <xf numFmtId="164" fontId="33" fillId="17" borderId="27" xfId="0" applyFont="1" applyFill="1" applyBorder="1" applyAlignment="1" applyProtection="1">
      <alignment horizontal="center" vertical="center" wrapText="1"/>
      <protection/>
    </xf>
    <xf numFmtId="164" fontId="35" fillId="0" borderId="28" xfId="0" applyFont="1" applyBorder="1" applyAlignment="1" applyProtection="1">
      <alignment horizontal="center" vertical="center"/>
      <protection locked="0"/>
    </xf>
    <xf numFmtId="164" fontId="35" fillId="0" borderId="28" xfId="0" applyFont="1" applyFill="1" applyBorder="1" applyAlignment="1" applyProtection="1">
      <alignment horizontal="center" vertical="center" wrapText="1"/>
      <protection locked="0"/>
    </xf>
    <xf numFmtId="164" fontId="35" fillId="0" borderId="28" xfId="0" applyFont="1" applyBorder="1" applyAlignment="1" applyProtection="1">
      <alignment horizontal="center"/>
      <protection locked="0"/>
    </xf>
    <xf numFmtId="164" fontId="35" fillId="0" borderId="28" xfId="0" applyFont="1" applyBorder="1" applyAlignment="1" applyProtection="1">
      <alignment horizontal="center" vertical="center" wrapText="1"/>
      <protection locked="0"/>
    </xf>
    <xf numFmtId="164" fontId="33" fillId="0" borderId="29" xfId="0" applyFont="1" applyBorder="1" applyAlignment="1" applyProtection="1">
      <alignment horizontal="right" vertical="center"/>
      <protection/>
    </xf>
    <xf numFmtId="164" fontId="35" fillId="0" borderId="28" xfId="0" applyFont="1" applyBorder="1" applyAlignment="1" applyProtection="1">
      <alignment horizontal="center" vertical="center"/>
      <protection/>
    </xf>
    <xf numFmtId="164" fontId="35" fillId="0" borderId="28" xfId="0" applyFont="1" applyFill="1" applyBorder="1" applyAlignment="1" applyProtection="1">
      <alignment horizontal="center" vertical="center" wrapText="1"/>
      <protection/>
    </xf>
    <xf numFmtId="164" fontId="35" fillId="0" borderId="28" xfId="0" applyFont="1" applyBorder="1" applyAlignment="1" applyProtection="1">
      <alignment horizontal="center"/>
      <protection/>
    </xf>
    <xf numFmtId="164" fontId="35" fillId="0" borderId="28" xfId="0" applyFont="1" applyBorder="1" applyAlignment="1" applyProtection="1">
      <alignment horizontal="center" vertical="center" wrapText="1"/>
      <protection/>
    </xf>
    <xf numFmtId="164" fontId="36" fillId="0" borderId="30" xfId="0" applyFont="1" applyFill="1" applyBorder="1" applyAlignment="1" applyProtection="1">
      <alignment horizontal="center" wrapText="1"/>
      <protection/>
    </xf>
    <xf numFmtId="164" fontId="37" fillId="2" borderId="31" xfId="0" applyFont="1" applyFill="1" applyBorder="1" applyAlignment="1" applyProtection="1">
      <alignment horizontal="right" vertical="center"/>
      <protection/>
    </xf>
    <xf numFmtId="173" fontId="38" fillId="2" borderId="32" xfId="0" applyNumberFormat="1" applyFont="1" applyFill="1" applyBorder="1" applyAlignment="1" applyProtection="1">
      <alignment horizontal="right" vertical="center"/>
      <protection/>
    </xf>
    <xf numFmtId="164" fontId="33" fillId="0" borderId="33" xfId="0" applyFont="1" applyBorder="1" applyAlignment="1" applyProtection="1">
      <alignment horizontal="center" vertical="center"/>
      <protection/>
    </xf>
    <xf numFmtId="164" fontId="33" fillId="0" borderId="33" xfId="0" applyFont="1" applyFill="1" applyBorder="1" applyAlignment="1" applyProtection="1">
      <alignment horizontal="center" vertical="center"/>
      <protection/>
    </xf>
    <xf numFmtId="164" fontId="33" fillId="0" borderId="33" xfId="0" applyFont="1" applyBorder="1" applyAlignment="1" applyProtection="1">
      <alignment horizontal="center"/>
      <protection/>
    </xf>
    <xf numFmtId="164" fontId="33" fillId="0" borderId="33" xfId="0" applyFont="1" applyBorder="1" applyAlignment="1" applyProtection="1">
      <alignment horizontal="center" vertical="center" wrapText="1"/>
      <protection/>
    </xf>
    <xf numFmtId="174" fontId="39" fillId="0" borderId="34" xfId="0" applyNumberFormat="1" applyFont="1" applyBorder="1" applyAlignment="1" applyProtection="1">
      <alignment horizontal="right" vertical="center"/>
      <protection/>
    </xf>
    <xf numFmtId="175" fontId="39" fillId="0" borderId="24" xfId="0" applyNumberFormat="1" applyFont="1" applyBorder="1" applyAlignment="1" applyProtection="1">
      <alignment horizontal="left" vertical="center"/>
      <protection locked="0"/>
    </xf>
    <xf numFmtId="164" fontId="40" fillId="0" borderId="0" xfId="0" applyFont="1" applyAlignment="1">
      <alignment vertical="center"/>
    </xf>
    <xf numFmtId="173" fontId="27" fillId="0" borderId="0" xfId="0" applyNumberFormat="1" applyFont="1" applyFill="1" applyAlignment="1" applyProtection="1">
      <alignment horizontal="center" vertical="center" wrapText="1"/>
      <protection/>
    </xf>
    <xf numFmtId="164" fontId="40" fillId="0" borderId="0" xfId="0" applyFont="1" applyAlignment="1">
      <alignment/>
    </xf>
    <xf numFmtId="164" fontId="42" fillId="13" borderId="35" xfId="0" applyFont="1" applyFill="1" applyBorder="1" applyAlignment="1" applyProtection="1">
      <alignment horizontal="center" wrapText="1"/>
      <protection/>
    </xf>
    <xf numFmtId="173" fontId="33" fillId="0" borderId="36" xfId="17" applyNumberFormat="1" applyFont="1" applyFill="1" applyBorder="1" applyAlignment="1" applyProtection="1">
      <alignment vertical="center"/>
      <protection/>
    </xf>
    <xf numFmtId="164" fontId="44" fillId="0" borderId="36" xfId="0" applyFont="1" applyFill="1" applyBorder="1" applyAlignment="1" applyProtection="1">
      <alignment horizontal="center" vertical="center"/>
      <protection/>
    </xf>
    <xf numFmtId="173" fontId="45" fillId="2" borderId="36" xfId="0" applyNumberFormat="1" applyFont="1" applyFill="1" applyBorder="1" applyAlignment="1" applyProtection="1">
      <alignment vertical="center"/>
      <protection/>
    </xf>
    <xf numFmtId="173" fontId="45" fillId="0" borderId="36" xfId="0" applyNumberFormat="1" applyFont="1" applyFill="1" applyBorder="1" applyAlignment="1" applyProtection="1">
      <alignment vertical="center"/>
      <protection/>
    </xf>
    <xf numFmtId="164" fontId="46" fillId="13" borderId="15" xfId="0" applyFont="1" applyFill="1" applyBorder="1" applyAlignment="1" applyProtection="1">
      <alignment horizontal="center" vertical="center" wrapText="1"/>
      <protection/>
    </xf>
    <xf numFmtId="173" fontId="38" fillId="0" borderId="33" xfId="17" applyNumberFormat="1" applyFont="1" applyFill="1" applyBorder="1" applyAlignment="1" applyProtection="1">
      <alignment vertical="center"/>
      <protection/>
    </xf>
    <xf numFmtId="164" fontId="44" fillId="0" borderId="33" xfId="0" applyFont="1" applyFill="1" applyBorder="1" applyAlignment="1" applyProtection="1">
      <alignment horizontal="center" vertical="center"/>
      <protection/>
    </xf>
    <xf numFmtId="173" fontId="33" fillId="0" borderId="33" xfId="0" applyNumberFormat="1" applyFont="1" applyFill="1" applyBorder="1" applyAlignment="1" applyProtection="1">
      <alignment vertical="center"/>
      <protection/>
    </xf>
    <xf numFmtId="173" fontId="35" fillId="10" borderId="33" xfId="0" applyNumberFormat="1" applyFont="1" applyFill="1" applyBorder="1" applyAlignment="1" applyProtection="1">
      <alignment vertical="center"/>
      <protection/>
    </xf>
    <xf numFmtId="173" fontId="35" fillId="0" borderId="12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>
      <alignment/>
    </xf>
    <xf numFmtId="164" fontId="46" fillId="13" borderId="35" xfId="0" applyFont="1" applyFill="1" applyBorder="1" applyAlignment="1" applyProtection="1">
      <alignment horizontal="center" wrapText="1"/>
      <protection/>
    </xf>
    <xf numFmtId="173" fontId="38" fillId="0" borderId="36" xfId="17" applyNumberFormat="1" applyFont="1" applyFill="1" applyBorder="1" applyAlignment="1" applyProtection="1">
      <alignment vertical="center"/>
      <protection/>
    </xf>
    <xf numFmtId="164" fontId="47" fillId="0" borderId="36" xfId="0" applyFont="1" applyFill="1" applyBorder="1" applyAlignment="1" applyProtection="1">
      <alignment horizontal="center" vertical="center"/>
      <protection/>
    </xf>
    <xf numFmtId="173" fontId="38" fillId="0" borderId="36" xfId="0" applyNumberFormat="1" applyFont="1" applyFill="1" applyBorder="1" applyAlignment="1" applyProtection="1">
      <alignment vertical="center"/>
      <protection/>
    </xf>
    <xf numFmtId="173" fontId="45" fillId="10" borderId="36" xfId="0" applyNumberFormat="1" applyFont="1" applyFill="1" applyBorder="1" applyAlignment="1" applyProtection="1">
      <alignment vertical="center"/>
      <protection/>
    </xf>
    <xf numFmtId="173" fontId="35" fillId="0" borderId="37" xfId="0" applyNumberFormat="1" applyFont="1" applyFill="1" applyBorder="1" applyAlignment="1" applyProtection="1">
      <alignment vertical="center"/>
      <protection/>
    </xf>
    <xf numFmtId="164" fontId="42" fillId="0" borderId="38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 applyProtection="1">
      <alignment/>
      <protection/>
    </xf>
    <xf numFmtId="173" fontId="35" fillId="0" borderId="33" xfId="0" applyNumberFormat="1" applyFont="1" applyBorder="1" applyAlignment="1" applyProtection="1">
      <alignment horizontal="right" vertical="center" wrapText="1"/>
      <protection/>
    </xf>
    <xf numFmtId="173" fontId="35" fillId="0" borderId="33" xfId="0" applyNumberFormat="1" applyFont="1" applyFill="1" applyBorder="1" applyAlignment="1" applyProtection="1">
      <alignment horizontal="right" vertical="center" wrapText="1"/>
      <protection/>
    </xf>
    <xf numFmtId="164" fontId="46" fillId="0" borderId="33" xfId="0" applyFont="1" applyFill="1" applyBorder="1" applyAlignment="1" applyProtection="1">
      <alignment horizontal="right" vertical="center"/>
      <protection/>
    </xf>
    <xf numFmtId="164" fontId="0" fillId="0" borderId="0" xfId="0" applyFont="1" applyFill="1" applyBorder="1" applyAlignment="1" applyProtection="1">
      <alignment/>
      <protection/>
    </xf>
    <xf numFmtId="173" fontId="35" fillId="18" borderId="33" xfId="0" applyNumberFormat="1" applyFont="1" applyFill="1" applyBorder="1" applyAlignment="1" applyProtection="1">
      <alignment vertical="center"/>
      <protection locked="0"/>
    </xf>
    <xf numFmtId="164" fontId="34" fillId="18" borderId="33" xfId="0" applyFont="1" applyFill="1" applyBorder="1" applyAlignment="1" applyProtection="1">
      <alignment horizontal="left" vertical="center"/>
      <protection/>
    </xf>
    <xf numFmtId="164" fontId="46" fillId="0" borderId="36" xfId="0" applyFont="1" applyFill="1" applyBorder="1" applyAlignment="1" applyProtection="1">
      <alignment horizontal="right" vertical="center"/>
      <protection/>
    </xf>
    <xf numFmtId="173" fontId="35" fillId="0" borderId="37" xfId="0" applyNumberFormat="1" applyFont="1" applyFill="1" applyBorder="1" applyAlignment="1" applyProtection="1">
      <alignment vertical="center" wrapText="1"/>
      <protection/>
    </xf>
    <xf numFmtId="173" fontId="35" fillId="18" borderId="37" xfId="0" applyNumberFormat="1" applyFont="1" applyFill="1" applyBorder="1" applyAlignment="1" applyProtection="1">
      <alignment vertical="center"/>
      <protection locked="0"/>
    </xf>
    <xf numFmtId="164" fontId="34" fillId="18" borderId="39" xfId="0" applyFont="1" applyFill="1" applyBorder="1" applyAlignment="1" applyProtection="1">
      <alignment horizontal="left" vertical="center"/>
      <protection/>
    </xf>
    <xf numFmtId="164" fontId="42" fillId="0" borderId="33" xfId="0" applyFont="1" applyFill="1" applyBorder="1" applyAlignment="1" applyProtection="1">
      <alignment horizontal="right" vertical="center"/>
      <protection/>
    </xf>
    <xf numFmtId="164" fontId="0" fillId="0" borderId="22" xfId="0" applyBorder="1" applyAlignment="1" applyProtection="1">
      <alignment/>
      <protection/>
    </xf>
    <xf numFmtId="173" fontId="45" fillId="0" borderId="33" xfId="0" applyNumberFormat="1" applyFont="1" applyFill="1" applyBorder="1" applyAlignment="1" applyProtection="1">
      <alignment vertical="center"/>
      <protection/>
    </xf>
    <xf numFmtId="173" fontId="35" fillId="0" borderId="0" xfId="0" applyNumberFormat="1" applyFont="1" applyFill="1" applyBorder="1" applyAlignment="1" applyProtection="1">
      <alignment vertical="center"/>
      <protection/>
    </xf>
    <xf numFmtId="164" fontId="52" fillId="19" borderId="40" xfId="0" applyFont="1" applyFill="1" applyBorder="1" applyAlignment="1" applyProtection="1">
      <alignment horizontal="center" vertical="center" wrapText="1"/>
      <protection/>
    </xf>
    <xf numFmtId="173" fontId="53" fillId="19" borderId="40" xfId="0" applyNumberFormat="1" applyFont="1" applyFill="1" applyBorder="1" applyAlignment="1" applyProtection="1">
      <alignment horizontal="right" vertical="center"/>
      <protection/>
    </xf>
    <xf numFmtId="164" fontId="54" fillId="20" borderId="0" xfId="0" applyFont="1" applyFill="1" applyAlignment="1">
      <alignment horizontal="center"/>
    </xf>
    <xf numFmtId="164" fontId="19" fillId="0" borderId="30" xfId="0" applyFont="1" applyBorder="1" applyAlignment="1">
      <alignment horizontal="center" vertical="center" wrapText="1"/>
    </xf>
    <xf numFmtId="164" fontId="56" fillId="0" borderId="4" xfId="0" applyFont="1" applyFill="1" applyBorder="1" applyAlignment="1" applyProtection="1">
      <alignment horizontal="right" vertical="center" wrapText="1"/>
      <protection/>
    </xf>
    <xf numFmtId="164" fontId="38" fillId="0" borderId="41" xfId="0" applyFont="1" applyFill="1" applyBorder="1" applyAlignment="1" applyProtection="1">
      <alignment horizontal="center" vertical="center"/>
      <protection/>
    </xf>
    <xf numFmtId="173" fontId="62" fillId="10" borderId="42" xfId="0" applyNumberFormat="1" applyFont="1" applyFill="1" applyBorder="1" applyAlignment="1" applyProtection="1">
      <alignment vertical="center"/>
      <protection/>
    </xf>
    <xf numFmtId="173" fontId="63" fillId="0" borderId="0" xfId="0" applyNumberFormat="1" applyFont="1" applyFill="1" applyBorder="1" applyAlignment="1" applyProtection="1">
      <alignment vertical="center"/>
      <protection/>
    </xf>
    <xf numFmtId="164" fontId="64" fillId="0" borderId="43" xfId="0" applyFont="1" applyBorder="1" applyAlignment="1" applyProtection="1">
      <alignment horizontal="center" vertical="center"/>
      <protection/>
    </xf>
    <xf numFmtId="164" fontId="0" fillId="0" borderId="0" xfId="0" applyAlignment="1">
      <alignment horizontal="center"/>
    </xf>
    <xf numFmtId="164" fontId="48" fillId="0" borderId="44" xfId="0" applyFont="1" applyFill="1" applyBorder="1" applyAlignment="1" applyProtection="1">
      <alignment horizontal="right" vertical="center"/>
      <protection/>
    </xf>
    <xf numFmtId="173" fontId="17" fillId="0" borderId="45" xfId="0" applyNumberFormat="1" applyFont="1" applyFill="1" applyBorder="1" applyAlignment="1" applyProtection="1">
      <alignment vertical="center"/>
      <protection locked="0"/>
    </xf>
    <xf numFmtId="164" fontId="3" fillId="0" borderId="44" xfId="0" applyFont="1" applyFill="1" applyBorder="1" applyAlignment="1" applyProtection="1">
      <alignment horizontal="right" vertical="center"/>
      <protection locked="0"/>
    </xf>
    <xf numFmtId="164" fontId="7" fillId="7" borderId="46" xfId="129" applyNumberFormat="1" applyBorder="1" applyAlignment="1" applyProtection="1">
      <alignment horizontal="center" vertical="center"/>
      <protection/>
    </xf>
    <xf numFmtId="166" fontId="33" fillId="0" borderId="0" xfId="0" applyNumberFormat="1" applyFont="1" applyFill="1" applyBorder="1" applyAlignment="1" applyProtection="1">
      <alignment vertical="center"/>
      <protection/>
    </xf>
    <xf numFmtId="164" fontId="33" fillId="0" borderId="0" xfId="0" applyFont="1" applyBorder="1" applyAlignment="1" applyProtection="1">
      <alignment horizontal="center" vertical="center"/>
      <protection/>
    </xf>
    <xf numFmtId="164" fontId="48" fillId="0" borderId="47" xfId="0" applyFont="1" applyFill="1" applyBorder="1" applyAlignment="1" applyProtection="1">
      <alignment horizontal="right" vertical="center"/>
      <protection/>
    </xf>
    <xf numFmtId="173" fontId="0" fillId="0" borderId="0" xfId="0" applyNumberFormat="1" applyFont="1" applyAlignment="1">
      <alignment wrapText="1"/>
    </xf>
    <xf numFmtId="164" fontId="48" fillId="19" borderId="48" xfId="0" applyFont="1" applyFill="1" applyBorder="1" applyAlignment="1" applyProtection="1">
      <alignment horizontal="right" vertical="center"/>
      <protection/>
    </xf>
    <xf numFmtId="173" fontId="48" fillId="19" borderId="49" xfId="0" applyNumberFormat="1" applyFont="1" applyFill="1" applyBorder="1" applyAlignment="1" applyProtection="1">
      <alignment vertical="center"/>
      <protection/>
    </xf>
    <xf numFmtId="164" fontId="54" fillId="20" borderId="0" xfId="0" applyFont="1" applyFill="1" applyAlignment="1">
      <alignment horizontal="center" vertical="center"/>
    </xf>
    <xf numFmtId="164" fontId="65" fillId="0" borderId="0" xfId="0" applyFont="1" applyBorder="1" applyAlignment="1">
      <alignment horizontal="left" vertical="top" wrapText="1"/>
    </xf>
    <xf numFmtId="177" fontId="33" fillId="0" borderId="50" xfId="0" applyNumberFormat="1" applyFont="1" applyBorder="1" applyAlignment="1">
      <alignment horizontal="center" vertical="center"/>
    </xf>
    <xf numFmtId="166" fontId="35" fillId="0" borderId="51" xfId="0" applyNumberFormat="1" applyFont="1" applyBorder="1" applyAlignment="1" applyProtection="1">
      <alignment horizontal="center" vertical="center"/>
      <protection/>
    </xf>
    <xf numFmtId="164" fontId="35" fillId="0" borderId="51" xfId="0" applyFont="1" applyBorder="1" applyAlignment="1" applyProtection="1">
      <alignment horizontal="center" vertical="center"/>
      <protection/>
    </xf>
    <xf numFmtId="166" fontId="66" fillId="0" borderId="51" xfId="0" applyNumberFormat="1" applyFont="1" applyBorder="1" applyAlignment="1" applyProtection="1">
      <alignment horizontal="center" vertical="center"/>
      <protection/>
    </xf>
    <xf numFmtId="166" fontId="66" fillId="0" borderId="52" xfId="0" applyNumberFormat="1" applyFont="1" applyBorder="1" applyAlignment="1" applyProtection="1">
      <alignment horizontal="center" vertical="center"/>
      <protection/>
    </xf>
    <xf numFmtId="164" fontId="42" fillId="0" borderId="53" xfId="0" applyFont="1" applyFill="1" applyBorder="1" applyAlignment="1" applyProtection="1">
      <alignment horizontal="center" vertical="center"/>
      <protection/>
    </xf>
    <xf numFmtId="164" fontId="33" fillId="0" borderId="54" xfId="0" applyFont="1" applyFill="1" applyBorder="1" applyAlignment="1">
      <alignment horizontal="center" vertical="center"/>
    </xf>
    <xf numFmtId="171" fontId="48" fillId="0" borderId="22" xfId="0" applyNumberFormat="1" applyFont="1" applyFill="1" applyBorder="1" applyAlignment="1" applyProtection="1">
      <alignment horizontal="center" vertical="center"/>
      <protection/>
    </xf>
    <xf numFmtId="171" fontId="67" fillId="0" borderId="22" xfId="0" applyNumberFormat="1" applyFont="1" applyFill="1" applyBorder="1" applyAlignment="1" applyProtection="1">
      <alignment horizontal="center"/>
      <protection/>
    </xf>
    <xf numFmtId="164" fontId="68" fillId="0" borderId="22" xfId="0" applyFont="1" applyFill="1" applyBorder="1" applyAlignment="1" applyProtection="1">
      <alignment horizontal="center" vertical="center"/>
      <protection/>
    </xf>
    <xf numFmtId="171" fontId="35" fillId="0" borderId="22" xfId="0" applyNumberFormat="1" applyFont="1" applyBorder="1" applyAlignment="1" applyProtection="1">
      <alignment horizontal="center" vertical="center"/>
      <protection/>
    </xf>
    <xf numFmtId="166" fontId="66" fillId="0" borderId="23" xfId="0" applyNumberFormat="1" applyFont="1" applyBorder="1" applyAlignment="1" applyProtection="1">
      <alignment horizontal="center" vertical="center"/>
      <protection/>
    </xf>
    <xf numFmtId="173" fontId="48" fillId="0" borderId="24" xfId="0" applyNumberFormat="1" applyFont="1" applyFill="1" applyBorder="1" applyAlignment="1" applyProtection="1">
      <alignment horizontal="center" vertical="center"/>
      <protection/>
    </xf>
    <xf numFmtId="164" fontId="33" fillId="0" borderId="34" xfId="0" applyFont="1" applyFill="1" applyBorder="1" applyAlignment="1">
      <alignment horizontal="center" vertical="center"/>
    </xf>
    <xf numFmtId="171" fontId="48" fillId="0" borderId="55" xfId="0" applyNumberFormat="1" applyFont="1" applyFill="1" applyBorder="1" applyAlignment="1" applyProtection="1">
      <alignment horizontal="center" vertical="center"/>
      <protection/>
    </xf>
    <xf numFmtId="171" fontId="67" fillId="0" borderId="55" xfId="0" applyNumberFormat="1" applyFont="1" applyFill="1" applyBorder="1" applyAlignment="1" applyProtection="1">
      <alignment horizontal="center"/>
      <protection/>
    </xf>
    <xf numFmtId="178" fontId="48" fillId="0" borderId="55" xfId="17" applyNumberFormat="1" applyFont="1" applyFill="1" applyBorder="1" applyAlignment="1" applyProtection="1">
      <alignment horizontal="center" vertical="center"/>
      <protection/>
    </xf>
    <xf numFmtId="164" fontId="68" fillId="0" borderId="55" xfId="0" applyFont="1" applyFill="1" applyBorder="1" applyAlignment="1" applyProtection="1">
      <alignment horizontal="center" vertical="center"/>
      <protection/>
    </xf>
    <xf numFmtId="171" fontId="48" fillId="0" borderId="56" xfId="0" applyNumberFormat="1" applyFont="1" applyFill="1" applyBorder="1" applyAlignment="1" applyProtection="1">
      <alignment horizontal="center" vertical="center"/>
      <protection/>
    </xf>
    <xf numFmtId="164" fontId="69" fillId="0" borderId="0" xfId="0" applyFont="1" applyAlignment="1" applyProtection="1">
      <alignment/>
      <protection/>
    </xf>
    <xf numFmtId="173" fontId="23" fillId="0" borderId="57" xfId="0" applyNumberFormat="1" applyFont="1" applyFill="1" applyBorder="1" applyAlignment="1" applyProtection="1">
      <alignment horizontal="right" vertical="center" wrapText="1"/>
      <protection/>
    </xf>
    <xf numFmtId="173" fontId="71" fillId="0" borderId="58" xfId="0" applyNumberFormat="1" applyFont="1" applyFill="1" applyBorder="1" applyAlignment="1" applyProtection="1">
      <alignment vertical="center"/>
      <protection/>
    </xf>
    <xf numFmtId="173" fontId="23" fillId="0" borderId="47" xfId="0" applyNumberFormat="1" applyFont="1" applyBorder="1" applyAlignment="1" applyProtection="1">
      <alignment horizontal="right" vertical="center" wrapText="1"/>
      <protection/>
    </xf>
    <xf numFmtId="173" fontId="71" fillId="0" borderId="59" xfId="0" applyNumberFormat="1" applyFont="1" applyFill="1" applyBorder="1" applyAlignment="1" applyProtection="1">
      <alignment vertical="center"/>
      <protection/>
    </xf>
    <xf numFmtId="173" fontId="48" fillId="0" borderId="48" xfId="0" applyNumberFormat="1" applyFont="1" applyBorder="1" applyAlignment="1" applyProtection="1">
      <alignment horizontal="right" vertical="center" wrapText="1"/>
      <protection/>
    </xf>
    <xf numFmtId="173" fontId="71" fillId="0" borderId="60" xfId="0" applyNumberFormat="1" applyFont="1" applyBorder="1" applyAlignment="1" applyProtection="1">
      <alignment horizontal="right" vertical="center" wrapText="1"/>
      <protection/>
    </xf>
    <xf numFmtId="164" fontId="32" fillId="10" borderId="26" xfId="0" applyFont="1" applyFill="1" applyBorder="1" applyAlignment="1">
      <alignment horizontal="center" vertical="center"/>
    </xf>
    <xf numFmtId="164" fontId="33" fillId="17" borderId="27" xfId="0" applyFont="1" applyFill="1" applyBorder="1" applyAlignment="1">
      <alignment horizontal="center" vertical="center" wrapText="1"/>
    </xf>
    <xf numFmtId="164" fontId="33" fillId="0" borderId="29" xfId="0" applyFont="1" applyBorder="1" applyAlignment="1">
      <alignment horizontal="right" vertical="center"/>
    </xf>
    <xf numFmtId="164" fontId="35" fillId="0" borderId="28" xfId="0" applyFont="1" applyBorder="1" applyAlignment="1">
      <alignment horizontal="center" vertical="center"/>
    </xf>
    <xf numFmtId="164" fontId="35" fillId="0" borderId="28" xfId="0" applyFont="1" applyFill="1" applyBorder="1" applyAlignment="1">
      <alignment horizontal="center" vertical="center" wrapText="1"/>
    </xf>
    <xf numFmtId="164" fontId="35" fillId="0" borderId="28" xfId="0" applyFont="1" applyBorder="1" applyAlignment="1">
      <alignment horizontal="center"/>
    </xf>
    <xf numFmtId="164" fontId="35" fillId="0" borderId="28" xfId="0" applyFont="1" applyBorder="1" applyAlignment="1">
      <alignment horizontal="center" vertical="center" wrapText="1"/>
    </xf>
    <xf numFmtId="164" fontId="73" fillId="0" borderId="30" xfId="0" applyFont="1" applyFill="1" applyBorder="1" applyAlignment="1">
      <alignment horizontal="center" wrapText="1"/>
    </xf>
    <xf numFmtId="164" fontId="37" fillId="2" borderId="31" xfId="0" applyFont="1" applyFill="1" applyBorder="1" applyAlignment="1">
      <alignment horizontal="right" vertical="center"/>
    </xf>
    <xf numFmtId="173" fontId="38" fillId="2" borderId="32" xfId="0" applyNumberFormat="1" applyFont="1" applyFill="1" applyBorder="1" applyAlignment="1">
      <alignment horizontal="right" vertical="center"/>
    </xf>
    <xf numFmtId="164" fontId="33" fillId="0" borderId="33" xfId="0" applyFont="1" applyBorder="1" applyAlignment="1">
      <alignment horizontal="center" vertical="center"/>
    </xf>
    <xf numFmtId="173" fontId="33" fillId="0" borderId="33" xfId="0" applyNumberFormat="1" applyFont="1" applyFill="1" applyBorder="1" applyAlignment="1">
      <alignment horizontal="center" vertical="center"/>
    </xf>
    <xf numFmtId="164" fontId="33" fillId="0" borderId="33" xfId="0" applyFont="1" applyBorder="1" applyAlignment="1">
      <alignment horizontal="center"/>
    </xf>
    <xf numFmtId="164" fontId="33" fillId="0" borderId="33" xfId="0" applyFont="1" applyBorder="1" applyAlignment="1">
      <alignment horizontal="center" vertical="center" wrapText="1"/>
    </xf>
    <xf numFmtId="174" fontId="39" fillId="0" borderId="34" xfId="0" applyNumberFormat="1" applyFont="1" applyBorder="1" applyAlignment="1">
      <alignment horizontal="right" vertical="top"/>
    </xf>
    <xf numFmtId="175" fontId="39" fillId="0" borderId="24" xfId="0" applyNumberFormat="1" applyFont="1" applyBorder="1" applyAlignment="1" applyProtection="1">
      <alignment horizontal="left" vertical="top"/>
      <protection locked="0"/>
    </xf>
    <xf numFmtId="174" fontId="40" fillId="0" borderId="0" xfId="0" applyNumberFormat="1" applyFont="1" applyAlignment="1">
      <alignment vertical="center"/>
    </xf>
    <xf numFmtId="174" fontId="74" fillId="0" borderId="0" xfId="0" applyNumberFormat="1" applyFont="1" applyAlignment="1">
      <alignment horizontal="center" vertical="center"/>
    </xf>
    <xf numFmtId="173" fontId="75" fillId="0" borderId="0" xfId="0" applyNumberFormat="1" applyFont="1" applyAlignment="1">
      <alignment horizontal="center"/>
    </xf>
    <xf numFmtId="164" fontId="42" fillId="13" borderId="35" xfId="0" applyFont="1" applyFill="1" applyBorder="1" applyAlignment="1">
      <alignment horizontal="center" wrapText="1"/>
    </xf>
    <xf numFmtId="164" fontId="44" fillId="0" borderId="36" xfId="0" applyFont="1" applyFill="1" applyBorder="1" applyAlignment="1">
      <alignment horizontal="center" vertical="center"/>
    </xf>
    <xf numFmtId="173" fontId="45" fillId="2" borderId="36" xfId="0" applyNumberFormat="1" applyFont="1" applyFill="1" applyBorder="1" applyAlignment="1">
      <alignment vertical="center"/>
    </xf>
    <xf numFmtId="173" fontId="45" fillId="0" borderId="36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46" fillId="13" borderId="15" xfId="0" applyFont="1" applyFill="1" applyBorder="1" applyAlignment="1">
      <alignment horizontal="center" vertical="center" wrapText="1"/>
    </xf>
    <xf numFmtId="164" fontId="44" fillId="0" borderId="33" xfId="0" applyFont="1" applyFill="1" applyBorder="1" applyAlignment="1">
      <alignment horizontal="center" vertical="center"/>
    </xf>
    <xf numFmtId="173" fontId="33" fillId="0" borderId="33" xfId="0" applyNumberFormat="1" applyFont="1" applyFill="1" applyBorder="1" applyAlignment="1">
      <alignment vertical="center"/>
    </xf>
    <xf numFmtId="173" fontId="35" fillId="10" borderId="33" xfId="0" applyNumberFormat="1" applyFont="1" applyFill="1" applyBorder="1" applyAlignment="1">
      <alignment vertical="center"/>
    </xf>
    <xf numFmtId="173" fontId="35" fillId="0" borderId="61" xfId="0" applyNumberFormat="1" applyFont="1" applyFill="1" applyBorder="1" applyAlignment="1">
      <alignment vertical="center"/>
    </xf>
    <xf numFmtId="175" fontId="0" fillId="0" borderId="0" xfId="0" applyNumberFormat="1" applyAlignment="1">
      <alignment/>
    </xf>
    <xf numFmtId="164" fontId="46" fillId="13" borderId="35" xfId="0" applyFont="1" applyFill="1" applyBorder="1" applyAlignment="1">
      <alignment horizontal="center" wrapText="1"/>
    </xf>
    <xf numFmtId="164" fontId="47" fillId="0" borderId="36" xfId="0" applyFont="1" applyFill="1" applyBorder="1" applyAlignment="1">
      <alignment horizontal="center" vertical="center"/>
    </xf>
    <xf numFmtId="173" fontId="45" fillId="10" borderId="36" xfId="0" applyNumberFormat="1" applyFont="1" applyFill="1" applyBorder="1" applyAlignment="1">
      <alignment vertical="center"/>
    </xf>
    <xf numFmtId="166" fontId="0" fillId="0" borderId="0" xfId="17" applyBorder="1" applyProtection="1">
      <alignment/>
      <protection/>
    </xf>
    <xf numFmtId="164" fontId="42" fillId="0" borderId="38" xfId="0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73" fontId="35" fillId="0" borderId="33" xfId="0" applyNumberFormat="1" applyFont="1" applyBorder="1" applyAlignment="1">
      <alignment horizontal="right" vertical="center" wrapText="1"/>
    </xf>
    <xf numFmtId="173" fontId="35" fillId="0" borderId="33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164" fontId="0" fillId="0" borderId="0" xfId="0" applyFont="1" applyFill="1" applyBorder="1" applyAlignment="1">
      <alignment/>
    </xf>
    <xf numFmtId="173" fontId="35" fillId="18" borderId="33" xfId="0" applyNumberFormat="1" applyFont="1" applyFill="1" applyBorder="1" applyAlignment="1">
      <alignment vertical="center" wrapText="1"/>
    </xf>
    <xf numFmtId="173" fontId="35" fillId="0" borderId="33" xfId="0" applyNumberFormat="1" applyFont="1" applyFill="1" applyBorder="1" applyAlignment="1" applyProtection="1">
      <alignment vertical="center"/>
      <protection locked="0"/>
    </xf>
    <xf numFmtId="164" fontId="66" fillId="18" borderId="33" xfId="0" applyFont="1" applyFill="1" applyBorder="1" applyAlignment="1">
      <alignment horizontal="left" vertical="center"/>
    </xf>
    <xf numFmtId="164" fontId="76" fillId="0" borderId="0" xfId="0" applyFont="1" applyAlignment="1">
      <alignment horizontal="center"/>
    </xf>
    <xf numFmtId="173" fontId="35" fillId="0" borderId="37" xfId="0" applyNumberFormat="1" applyFont="1" applyFill="1" applyBorder="1" applyAlignment="1" applyProtection="1">
      <alignment vertical="center" wrapText="1"/>
      <protection locked="0"/>
    </xf>
    <xf numFmtId="173" fontId="35" fillId="18" borderId="37" xfId="0" applyNumberFormat="1" applyFont="1" applyFill="1" applyBorder="1" applyAlignment="1" applyProtection="1">
      <alignment vertical="center" wrapText="1"/>
      <protection locked="0"/>
    </xf>
    <xf numFmtId="164" fontId="66" fillId="18" borderId="39" xfId="0" applyFont="1" applyFill="1" applyBorder="1" applyAlignment="1">
      <alignment horizontal="left" vertical="center"/>
    </xf>
    <xf numFmtId="164" fontId="54" fillId="0" borderId="0" xfId="0" applyFont="1" applyFill="1" applyAlignment="1">
      <alignment/>
    </xf>
    <xf numFmtId="164" fontId="0" fillId="0" borderId="0" xfId="0" applyAlignment="1">
      <alignment/>
    </xf>
    <xf numFmtId="164" fontId="77" fillId="20" borderId="0" xfId="0" applyFont="1" applyFill="1" applyAlignment="1">
      <alignment horizontal="center"/>
    </xf>
    <xf numFmtId="164" fontId="38" fillId="0" borderId="41" xfId="0" applyFont="1" applyFill="1" applyBorder="1" applyAlignment="1" applyProtection="1">
      <alignment horizontal="center" vertical="center"/>
      <protection/>
    </xf>
    <xf numFmtId="164" fontId="4" fillId="5" borderId="46" xfId="130" applyNumberFormat="1" applyFont="1" applyBorder="1" applyAlignment="1" applyProtection="1">
      <alignment horizontal="center" vertical="center"/>
      <protection/>
    </xf>
    <xf numFmtId="164" fontId="78" fillId="0" borderId="0" xfId="0" applyFont="1" applyAlignment="1">
      <alignment/>
    </xf>
    <xf numFmtId="164" fontId="23" fillId="0" borderId="0" xfId="0" applyFont="1" applyAlignment="1">
      <alignment/>
    </xf>
    <xf numFmtId="164" fontId="48" fillId="19" borderId="48" xfId="0" applyFont="1" applyFill="1" applyBorder="1" applyAlignment="1">
      <alignment horizontal="right" vertical="center"/>
    </xf>
    <xf numFmtId="173" fontId="48" fillId="19" borderId="49" xfId="0" applyNumberFormat="1" applyFont="1" applyFill="1" applyBorder="1" applyAlignment="1">
      <alignment vertical="center"/>
    </xf>
    <xf numFmtId="164" fontId="77" fillId="20" borderId="0" xfId="0" applyFont="1" applyFill="1" applyAlignment="1">
      <alignment horizontal="center" vertical="center"/>
    </xf>
    <xf numFmtId="166" fontId="35" fillId="0" borderId="51" xfId="0" applyNumberFormat="1" applyFont="1" applyBorder="1" applyAlignment="1">
      <alignment horizontal="center" vertical="center"/>
    </xf>
    <xf numFmtId="164" fontId="35" fillId="0" borderId="51" xfId="0" applyFont="1" applyBorder="1" applyAlignment="1">
      <alignment horizontal="center" vertical="center"/>
    </xf>
    <xf numFmtId="166" fontId="66" fillId="0" borderId="51" xfId="0" applyNumberFormat="1" applyFont="1" applyBorder="1" applyAlignment="1">
      <alignment horizontal="center" vertical="center"/>
    </xf>
    <xf numFmtId="166" fontId="66" fillId="0" borderId="52" xfId="0" applyNumberFormat="1" applyFont="1" applyBorder="1" applyAlignment="1">
      <alignment horizontal="center" vertical="center"/>
    </xf>
    <xf numFmtId="164" fontId="42" fillId="0" borderId="53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73" fontId="0" fillId="0" borderId="0" xfId="0" applyNumberFormat="1" applyFont="1" applyBorder="1" applyAlignment="1">
      <alignment horizontal="left" vertical="center" wrapText="1"/>
    </xf>
    <xf numFmtId="171" fontId="48" fillId="0" borderId="22" xfId="0" applyNumberFormat="1" applyFont="1" applyFill="1" applyBorder="1" applyAlignment="1">
      <alignment horizontal="center" vertical="center"/>
    </xf>
    <xf numFmtId="171" fontId="79" fillId="0" borderId="22" xfId="0" applyNumberFormat="1" applyFont="1" applyFill="1" applyBorder="1" applyAlignment="1">
      <alignment horizontal="center"/>
    </xf>
    <xf numFmtId="178" fontId="48" fillId="0" borderId="22" xfId="17" applyNumberFormat="1" applyFont="1" applyFill="1" applyBorder="1" applyAlignment="1" applyProtection="1">
      <alignment horizontal="center" vertical="center"/>
      <protection/>
    </xf>
    <xf numFmtId="164" fontId="48" fillId="0" borderId="22" xfId="0" applyFont="1" applyFill="1" applyBorder="1" applyAlignment="1">
      <alignment horizontal="center" vertical="center"/>
    </xf>
    <xf numFmtId="171" fontId="48" fillId="0" borderId="23" xfId="0" applyNumberFormat="1" applyFont="1" applyFill="1" applyBorder="1" applyAlignment="1">
      <alignment horizontal="center" vertical="center"/>
    </xf>
    <xf numFmtId="173" fontId="48" fillId="0" borderId="24" xfId="0" applyNumberFormat="1" applyFont="1" applyFill="1" applyBorder="1" applyAlignment="1">
      <alignment horizontal="center" vertical="center"/>
    </xf>
    <xf numFmtId="173" fontId="0" fillId="21" borderId="0" xfId="0" applyNumberFormat="1" applyFill="1" applyAlignment="1">
      <alignment/>
    </xf>
    <xf numFmtId="171" fontId="48" fillId="0" borderId="55" xfId="0" applyNumberFormat="1" applyFont="1" applyFill="1" applyBorder="1" applyAlignment="1">
      <alignment horizontal="center" vertical="center"/>
    </xf>
    <xf numFmtId="171" fontId="79" fillId="0" borderId="55" xfId="0" applyNumberFormat="1" applyFont="1" applyFill="1" applyBorder="1" applyAlignment="1">
      <alignment horizontal="center"/>
    </xf>
    <xf numFmtId="164" fontId="48" fillId="0" borderId="55" xfId="0" applyFont="1" applyFill="1" applyBorder="1" applyAlignment="1">
      <alignment horizontal="center" vertical="center"/>
    </xf>
    <xf numFmtId="171" fontId="48" fillId="0" borderId="56" xfId="0" applyNumberFormat="1" applyFont="1" applyFill="1" applyBorder="1" applyAlignment="1">
      <alignment horizontal="center" vertical="center"/>
    </xf>
    <xf numFmtId="164" fontId="0" fillId="21" borderId="0" xfId="0" applyFill="1" applyAlignment="1">
      <alignment/>
    </xf>
    <xf numFmtId="173" fontId="0" fillId="21" borderId="0" xfId="0" applyNumberFormat="1" applyFont="1" applyFill="1" applyAlignment="1">
      <alignment horizontal="right"/>
    </xf>
    <xf numFmtId="171" fontId="48" fillId="0" borderId="0" xfId="0" applyNumberFormat="1" applyFont="1" applyFill="1" applyBorder="1" applyAlignment="1">
      <alignment horizontal="center" vertical="center"/>
    </xf>
    <xf numFmtId="171" fontId="67" fillId="0" borderId="0" xfId="0" applyNumberFormat="1" applyFont="1" applyFill="1" applyBorder="1" applyAlignment="1">
      <alignment horizontal="center"/>
    </xf>
    <xf numFmtId="164" fontId="44" fillId="0" borderId="0" xfId="0" applyFont="1" applyFill="1" applyBorder="1" applyAlignment="1">
      <alignment horizontal="center" vertical="center"/>
    </xf>
    <xf numFmtId="173" fontId="48" fillId="0" borderId="0" xfId="0" applyNumberFormat="1" applyFont="1" applyFill="1" applyBorder="1" applyAlignment="1">
      <alignment horizontal="center" vertical="center"/>
    </xf>
    <xf numFmtId="164" fontId="0" fillId="21" borderId="0" xfId="0" applyFill="1" applyAlignment="1">
      <alignment horizontal="center"/>
    </xf>
    <xf numFmtId="173" fontId="23" fillId="0" borderId="57" xfId="0" applyNumberFormat="1" applyFont="1" applyFill="1" applyBorder="1" applyAlignment="1">
      <alignment horizontal="right" vertical="center" wrapText="1"/>
    </xf>
    <xf numFmtId="173" fontId="71" fillId="0" borderId="58" xfId="0" applyNumberFormat="1" applyFont="1" applyFill="1" applyBorder="1" applyAlignment="1">
      <alignment vertical="center"/>
    </xf>
    <xf numFmtId="173" fontId="23" fillId="0" borderId="47" xfId="0" applyNumberFormat="1" applyFont="1" applyBorder="1" applyAlignment="1">
      <alignment horizontal="right" vertical="center" wrapText="1"/>
    </xf>
    <xf numFmtId="173" fontId="80" fillId="0" borderId="59" xfId="17" applyNumberFormat="1" applyFont="1" applyFill="1" applyBorder="1" applyAlignment="1" applyProtection="1">
      <alignment vertical="center"/>
      <protection/>
    </xf>
    <xf numFmtId="173" fontId="48" fillId="0" borderId="48" xfId="0" applyNumberFormat="1" applyFont="1" applyBorder="1" applyAlignment="1">
      <alignment horizontal="right" vertical="center" wrapText="1"/>
    </xf>
    <xf numFmtId="173" fontId="71" fillId="0" borderId="60" xfId="0" applyNumberFormat="1" applyFont="1" applyBorder="1" applyAlignment="1">
      <alignment horizontal="right" vertical="center" wrapText="1"/>
    </xf>
    <xf numFmtId="178" fontId="48" fillId="0" borderId="0" xfId="17" applyNumberFormat="1" applyFont="1" applyFill="1" applyBorder="1" applyAlignment="1" applyProtection="1">
      <alignment horizontal="center" vertical="center"/>
      <protection/>
    </xf>
    <xf numFmtId="164" fontId="81" fillId="13" borderId="36" xfId="0" applyFont="1" applyFill="1" applyBorder="1" applyAlignment="1">
      <alignment horizontal="center" vertical="center" wrapText="1"/>
    </xf>
    <xf numFmtId="164" fontId="82" fillId="13" borderId="36" xfId="0" applyFont="1" applyFill="1" applyBorder="1" applyAlignment="1">
      <alignment horizontal="center" vertical="center" textRotation="90"/>
    </xf>
    <xf numFmtId="164" fontId="81" fillId="13" borderId="36" xfId="0" applyFont="1" applyFill="1" applyBorder="1" applyAlignment="1">
      <alignment horizontal="center" vertical="center"/>
    </xf>
    <xf numFmtId="164" fontId="83" fillId="0" borderId="62" xfId="0" applyFont="1" applyFill="1" applyBorder="1" applyAlignment="1">
      <alignment vertical="center"/>
    </xf>
    <xf numFmtId="172" fontId="84" fillId="0" borderId="33" xfId="15" applyNumberFormat="1" applyFont="1" applyBorder="1" applyAlignment="1" applyProtection="1">
      <alignment horizontal="center" vertical="center"/>
      <protection/>
    </xf>
    <xf numFmtId="172" fontId="84" fillId="0" borderId="63" xfId="15" applyNumberFormat="1" applyFont="1" applyBorder="1" applyAlignment="1" applyProtection="1">
      <alignment horizontal="center" vertical="center"/>
      <protection/>
    </xf>
    <xf numFmtId="164" fontId="85" fillId="10" borderId="62" xfId="0" applyFont="1" applyFill="1" applyBorder="1" applyAlignment="1">
      <alignment vertical="center"/>
    </xf>
    <xf numFmtId="172" fontId="82" fillId="10" borderId="33" xfId="15" applyNumberFormat="1" applyFont="1" applyFill="1" applyBorder="1" applyAlignment="1" applyProtection="1">
      <alignment horizontal="center" vertical="center"/>
      <protection/>
    </xf>
    <xf numFmtId="172" fontId="85" fillId="10" borderId="33" xfId="15" applyNumberFormat="1" applyFont="1" applyFill="1" applyBorder="1" applyAlignment="1" applyProtection="1">
      <alignment horizontal="center" vertical="center"/>
      <protection/>
    </xf>
    <xf numFmtId="172" fontId="85" fillId="10" borderId="63" xfId="15" applyNumberFormat="1" applyFont="1" applyFill="1" applyBorder="1" applyAlignment="1" applyProtection="1">
      <alignment horizontal="center" vertical="center"/>
      <protection/>
    </xf>
    <xf numFmtId="164" fontId="85" fillId="13" borderId="64" xfId="0" applyFont="1" applyFill="1" applyBorder="1" applyAlignment="1">
      <alignment vertical="center"/>
    </xf>
    <xf numFmtId="172" fontId="82" fillId="13" borderId="65" xfId="15" applyNumberFormat="1" applyFont="1" applyFill="1" applyBorder="1" applyAlignment="1" applyProtection="1">
      <alignment horizontal="center" vertical="center"/>
      <protection/>
    </xf>
    <xf numFmtId="172" fontId="85" fillId="13" borderId="65" xfId="15" applyNumberFormat="1" applyFont="1" applyFill="1" applyBorder="1" applyAlignment="1" applyProtection="1">
      <alignment horizontal="center" vertical="center"/>
      <protection/>
    </xf>
    <xf numFmtId="172" fontId="85" fillId="13" borderId="66" xfId="15" applyNumberFormat="1" applyFont="1" applyFill="1" applyBorder="1" applyAlignment="1" applyProtection="1">
      <alignment horizontal="center" vertical="center"/>
      <protection/>
    </xf>
    <xf numFmtId="164" fontId="85" fillId="9" borderId="67" xfId="0" applyFont="1" applyFill="1" applyBorder="1" applyAlignment="1">
      <alignment vertical="center"/>
    </xf>
    <xf numFmtId="172" fontId="82" fillId="9" borderId="38" xfId="15" applyNumberFormat="1" applyFont="1" applyFill="1" applyBorder="1" applyAlignment="1" applyProtection="1">
      <alignment horizontal="center" vertical="center"/>
      <protection/>
    </xf>
    <xf numFmtId="172" fontId="85" fillId="9" borderId="38" xfId="15" applyNumberFormat="1" applyFont="1" applyFill="1" applyBorder="1" applyAlignment="1" applyProtection="1">
      <alignment horizontal="center" vertical="center"/>
      <protection/>
    </xf>
    <xf numFmtId="172" fontId="85" fillId="9" borderId="68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wrapText="1"/>
    </xf>
    <xf numFmtId="173" fontId="0" fillId="0" borderId="0" xfId="0" applyNumberFormat="1" applyFont="1" applyAlignment="1">
      <alignment horizontal="right" wrapText="1"/>
    </xf>
    <xf numFmtId="172" fontId="84" fillId="0" borderId="33" xfId="15" applyNumberFormat="1" applyFont="1" applyFill="1" applyBorder="1" applyAlignment="1" applyProtection="1">
      <alignment horizontal="center" vertical="center"/>
      <protection/>
    </xf>
    <xf numFmtId="172" fontId="84" fillId="0" borderId="63" xfId="15" applyNumberFormat="1" applyFont="1" applyFill="1" applyBorder="1" applyAlignment="1" applyProtection="1">
      <alignment horizontal="center" vertical="center"/>
      <protection/>
    </xf>
    <xf numFmtId="172" fontId="84" fillId="13" borderId="65" xfId="15" applyNumberFormat="1" applyFont="1" applyFill="1" applyBorder="1" applyAlignment="1" applyProtection="1">
      <alignment horizontal="center" vertical="center"/>
      <protection/>
    </xf>
    <xf numFmtId="164" fontId="85" fillId="22" borderId="36" xfId="0" applyFont="1" applyFill="1" applyBorder="1" applyAlignment="1">
      <alignment vertical="center"/>
    </xf>
    <xf numFmtId="172" fontId="84" fillId="22" borderId="36" xfId="15" applyNumberFormat="1" applyFont="1" applyFill="1" applyBorder="1" applyAlignment="1" applyProtection="1">
      <alignment horizontal="center" vertical="center"/>
      <protection/>
    </xf>
    <xf numFmtId="172" fontId="85" fillId="22" borderId="36" xfId="15" applyNumberFormat="1" applyFont="1" applyFill="1" applyBorder="1" applyAlignment="1" applyProtection="1">
      <alignment horizontal="center" vertical="center"/>
      <protection/>
    </xf>
    <xf numFmtId="164" fontId="86" fillId="0" borderId="0" xfId="0" applyFont="1" applyAlignment="1">
      <alignment horizontal="center"/>
    </xf>
    <xf numFmtId="164" fontId="86" fillId="0" borderId="0" xfId="0" applyFont="1" applyFill="1" applyAlignment="1">
      <alignment horizontal="center"/>
    </xf>
    <xf numFmtId="164" fontId="0" fillId="9" borderId="0" xfId="0" applyFont="1" applyFill="1" applyBorder="1" applyAlignment="1">
      <alignment/>
    </xf>
    <xf numFmtId="164" fontId="0" fillId="9" borderId="0" xfId="0" applyFont="1" applyFill="1" applyAlignment="1">
      <alignment/>
    </xf>
    <xf numFmtId="164" fontId="0" fillId="10" borderId="0" xfId="0" applyFont="1" applyFill="1" applyBorder="1" applyAlignment="1">
      <alignment/>
    </xf>
    <xf numFmtId="164" fontId="0" fillId="10" borderId="0" xfId="0" applyFont="1" applyFill="1" applyAlignment="1">
      <alignment/>
    </xf>
    <xf numFmtId="164" fontId="31" fillId="0" borderId="0" xfId="0" applyFont="1" applyAlignment="1">
      <alignment horizontal="center" vertical="center"/>
    </xf>
    <xf numFmtId="164" fontId="69" fillId="0" borderId="0" xfId="0" applyFont="1" applyAlignment="1">
      <alignment/>
    </xf>
    <xf numFmtId="164" fontId="87" fillId="0" borderId="30" xfId="0" applyFont="1" applyFill="1" applyBorder="1" applyAlignment="1" applyProtection="1">
      <alignment horizontal="center" wrapText="1"/>
      <protection/>
    </xf>
    <xf numFmtId="174" fontId="87" fillId="0" borderId="34" xfId="0" applyNumberFormat="1" applyFont="1" applyBorder="1" applyAlignment="1" applyProtection="1">
      <alignment horizontal="right" vertical="center"/>
      <protection/>
    </xf>
    <xf numFmtId="175" fontId="87" fillId="0" borderId="24" xfId="0" applyNumberFormat="1" applyFont="1" applyBorder="1" applyAlignment="1" applyProtection="1">
      <alignment horizontal="left" vertical="center"/>
      <protection locked="0"/>
    </xf>
    <xf numFmtId="164" fontId="31" fillId="0" borderId="0" xfId="0" applyFont="1" applyFill="1" applyAlignment="1">
      <alignment horizontal="center" vertical="center" textRotation="90"/>
    </xf>
    <xf numFmtId="164" fontId="49" fillId="18" borderId="33" xfId="0" applyFont="1" applyFill="1" applyBorder="1" applyAlignment="1" applyProtection="1">
      <alignment horizontal="left" vertical="center"/>
      <protection/>
    </xf>
    <xf numFmtId="173" fontId="35" fillId="18" borderId="37" xfId="0" applyNumberFormat="1" applyFont="1" applyFill="1" applyBorder="1" applyAlignment="1" applyProtection="1">
      <alignment vertical="center"/>
      <protection locked="0"/>
    </xf>
    <xf numFmtId="164" fontId="49" fillId="18" borderId="39" xfId="0" applyFont="1" applyFill="1" applyBorder="1" applyAlignment="1" applyProtection="1">
      <alignment horizontal="left" vertical="center"/>
      <protection/>
    </xf>
    <xf numFmtId="164" fontId="54" fillId="20" borderId="0" xfId="0" applyFont="1" applyFill="1" applyAlignment="1">
      <alignment horizontal="right"/>
    </xf>
    <xf numFmtId="164" fontId="70" fillId="0" borderId="43" xfId="0" applyFont="1" applyBorder="1" applyAlignment="1" applyProtection="1">
      <alignment horizontal="center" vertical="center"/>
      <protection/>
    </xf>
    <xf numFmtId="164" fontId="23" fillId="0" borderId="44" xfId="0" applyFont="1" applyFill="1" applyBorder="1" applyAlignment="1" applyProtection="1">
      <alignment horizontal="right" vertical="center"/>
      <protection/>
    </xf>
    <xf numFmtId="173" fontId="0" fillId="0" borderId="45" xfId="0" applyNumberFormat="1" applyFont="1" applyFill="1" applyBorder="1" applyAlignment="1" applyProtection="1">
      <alignment/>
      <protection locked="0"/>
    </xf>
    <xf numFmtId="164" fontId="0" fillId="0" borderId="44" xfId="0" applyFill="1" applyBorder="1" applyAlignment="1">
      <alignment/>
    </xf>
    <xf numFmtId="164" fontId="4" fillId="5" borderId="46" xfId="38" applyNumberFormat="1" applyBorder="1" applyAlignment="1" applyProtection="1">
      <alignment horizontal="center" vertical="center"/>
      <protection/>
    </xf>
    <xf numFmtId="164" fontId="23" fillId="0" borderId="47" xfId="0" applyFont="1" applyFill="1" applyBorder="1" applyAlignment="1" applyProtection="1">
      <alignment horizontal="right" vertical="center"/>
      <protection/>
    </xf>
    <xf numFmtId="164" fontId="3" fillId="0" borderId="44" xfId="0" applyFont="1" applyFill="1" applyBorder="1" applyAlignment="1" applyProtection="1">
      <alignment horizontal="right" vertical="center"/>
      <protection/>
    </xf>
    <xf numFmtId="164" fontId="23" fillId="19" borderId="48" xfId="0" applyFont="1" applyFill="1" applyBorder="1" applyAlignment="1" applyProtection="1">
      <alignment horizontal="right" vertical="center"/>
      <protection/>
    </xf>
    <xf numFmtId="173" fontId="23" fillId="19" borderId="49" xfId="0" applyNumberFormat="1" applyFont="1" applyFill="1" applyBorder="1" applyAlignment="1" applyProtection="1">
      <alignment vertical="center"/>
      <protection/>
    </xf>
    <xf numFmtId="164" fontId="54" fillId="20" borderId="0" xfId="0" applyFont="1" applyFill="1" applyAlignment="1">
      <alignment horizontal="right" vertical="center"/>
    </xf>
    <xf numFmtId="177" fontId="35" fillId="0" borderId="50" xfId="0" applyNumberFormat="1" applyFont="1" applyBorder="1" applyAlignment="1" applyProtection="1">
      <alignment horizontal="center" vertical="center"/>
      <protection/>
    </xf>
    <xf numFmtId="164" fontId="35" fillId="0" borderId="54" xfId="0" applyFont="1" applyFill="1" applyBorder="1" applyAlignment="1" applyProtection="1">
      <alignment horizontal="left" vertical="center"/>
      <protection/>
    </xf>
    <xf numFmtId="164" fontId="35" fillId="0" borderId="34" xfId="0" applyFont="1" applyFill="1" applyBorder="1" applyAlignment="1" applyProtection="1">
      <alignment horizontal="left" vertical="center"/>
      <protection/>
    </xf>
    <xf numFmtId="173" fontId="33" fillId="0" borderId="58" xfId="0" applyNumberFormat="1" applyFont="1" applyFill="1" applyBorder="1" applyAlignment="1" applyProtection="1">
      <alignment vertical="center"/>
      <protection/>
    </xf>
    <xf numFmtId="173" fontId="33" fillId="0" borderId="59" xfId="0" applyNumberFormat="1" applyFont="1" applyFill="1" applyBorder="1" applyAlignment="1" applyProtection="1">
      <alignment vertical="center"/>
      <protection/>
    </xf>
    <xf numFmtId="173" fontId="23" fillId="0" borderId="48" xfId="0" applyNumberFormat="1" applyFont="1" applyBorder="1" applyAlignment="1" applyProtection="1">
      <alignment horizontal="right" vertical="center" wrapText="1"/>
      <protection/>
    </xf>
    <xf numFmtId="173" fontId="3" fillId="0" borderId="60" xfId="0" applyNumberFormat="1" applyFont="1" applyBorder="1" applyAlignment="1" applyProtection="1">
      <alignment horizontal="right" vertical="center" wrapText="1"/>
      <protection/>
    </xf>
    <xf numFmtId="164" fontId="87" fillId="0" borderId="30" xfId="0" applyFont="1" applyFill="1" applyBorder="1" applyAlignment="1">
      <alignment horizontal="center" wrapText="1"/>
    </xf>
    <xf numFmtId="174" fontId="87" fillId="0" borderId="34" xfId="0" applyNumberFormat="1" applyFont="1" applyBorder="1" applyAlignment="1">
      <alignment horizontal="right" vertical="top"/>
    </xf>
    <xf numFmtId="175" fontId="87" fillId="0" borderId="24" xfId="0" applyNumberFormat="1" applyFont="1" applyBorder="1" applyAlignment="1" applyProtection="1">
      <alignment horizontal="left" vertical="top"/>
      <protection locked="0"/>
    </xf>
    <xf numFmtId="174" fontId="0" fillId="0" borderId="0" xfId="0" applyNumberFormat="1" applyAlignment="1">
      <alignment/>
    </xf>
    <xf numFmtId="173" fontId="35" fillId="18" borderId="33" xfId="0" applyNumberFormat="1" applyFont="1" applyFill="1" applyBorder="1" applyAlignment="1" applyProtection="1">
      <alignment vertical="center"/>
      <protection locked="0"/>
    </xf>
    <xf numFmtId="164" fontId="49" fillId="18" borderId="33" xfId="0" applyFont="1" applyFill="1" applyBorder="1" applyAlignment="1">
      <alignment horizontal="left" vertical="center"/>
    </xf>
    <xf numFmtId="164" fontId="49" fillId="18" borderId="39" xfId="0" applyFont="1" applyFill="1" applyBorder="1" applyAlignment="1">
      <alignment horizontal="left" vertical="center"/>
    </xf>
    <xf numFmtId="164" fontId="72" fillId="0" borderId="43" xfId="0" applyFont="1" applyBorder="1" applyAlignment="1">
      <alignment horizontal="center" vertical="center"/>
    </xf>
    <xf numFmtId="173" fontId="0" fillId="0" borderId="0" xfId="0" applyNumberFormat="1" applyFont="1" applyAlignment="1" applyProtection="1">
      <alignment wrapText="1"/>
      <protection locked="0"/>
    </xf>
    <xf numFmtId="164" fontId="7" fillId="7" borderId="46" xfId="119" applyNumberFormat="1" applyBorder="1" applyAlignment="1" applyProtection="1">
      <alignment horizontal="center" vertical="center"/>
      <protection/>
    </xf>
    <xf numFmtId="164" fontId="23" fillId="19" borderId="48" xfId="0" applyFont="1" applyFill="1" applyBorder="1" applyAlignment="1">
      <alignment horizontal="right" vertical="center"/>
    </xf>
    <xf numFmtId="173" fontId="23" fillId="19" borderId="49" xfId="0" applyNumberFormat="1" applyFont="1" applyFill="1" applyBorder="1" applyAlignment="1">
      <alignment vertical="center"/>
    </xf>
    <xf numFmtId="177" fontId="44" fillId="0" borderId="50" xfId="0" applyNumberFormat="1" applyFont="1" applyBorder="1" applyAlignment="1">
      <alignment horizontal="center" vertical="center"/>
    </xf>
    <xf numFmtId="164" fontId="35" fillId="0" borderId="54" xfId="0" applyFont="1" applyFill="1" applyBorder="1" applyAlignment="1">
      <alignment horizontal="left" vertical="center"/>
    </xf>
    <xf numFmtId="171" fontId="67" fillId="0" borderId="22" xfId="0" applyNumberFormat="1" applyFont="1" applyFill="1" applyBorder="1" applyAlignment="1">
      <alignment horizontal="center"/>
    </xf>
    <xf numFmtId="164" fontId="44" fillId="0" borderId="22" xfId="0" applyFont="1" applyFill="1" applyBorder="1" applyAlignment="1">
      <alignment horizontal="center" vertical="center"/>
    </xf>
    <xf numFmtId="164" fontId="35" fillId="0" borderId="34" xfId="0" applyFont="1" applyFill="1" applyBorder="1" applyAlignment="1">
      <alignment horizontal="left" vertical="center"/>
    </xf>
    <xf numFmtId="171" fontId="67" fillId="0" borderId="55" xfId="0" applyNumberFormat="1" applyFont="1" applyFill="1" applyBorder="1" applyAlignment="1">
      <alignment horizontal="center"/>
    </xf>
    <xf numFmtId="164" fontId="44" fillId="0" borderId="55" xfId="0" applyFont="1" applyFill="1" applyBorder="1" applyAlignment="1">
      <alignment horizontal="center" vertical="center"/>
    </xf>
    <xf numFmtId="164" fontId="35" fillId="0" borderId="0" xfId="0" applyFont="1" applyFill="1" applyBorder="1" applyAlignment="1">
      <alignment horizontal="right" vertical="center"/>
    </xf>
    <xf numFmtId="173" fontId="33" fillId="0" borderId="58" xfId="0" applyNumberFormat="1" applyFont="1" applyFill="1" applyBorder="1" applyAlignment="1">
      <alignment vertical="center"/>
    </xf>
    <xf numFmtId="173" fontId="38" fillId="0" borderId="59" xfId="17" applyNumberFormat="1" applyFont="1" applyFill="1" applyBorder="1" applyAlignment="1" applyProtection="1">
      <alignment vertical="center"/>
      <protection/>
    </xf>
    <xf numFmtId="173" fontId="23" fillId="0" borderId="48" xfId="0" applyNumberFormat="1" applyFont="1" applyBorder="1" applyAlignment="1">
      <alignment horizontal="right" vertical="center" wrapText="1"/>
    </xf>
    <xf numFmtId="173" fontId="3" fillId="0" borderId="60" xfId="0" applyNumberFormat="1" applyFont="1" applyBorder="1" applyAlignment="1">
      <alignment horizontal="right" vertical="center" wrapText="1"/>
    </xf>
  </cellXfs>
  <cellStyles count="1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Bad 10" xfId="25"/>
    <cellStyle name="Bad 11" xfId="26"/>
    <cellStyle name="Bad 12" xfId="27"/>
    <cellStyle name="Bad 13" xfId="28"/>
    <cellStyle name="Bad 14" xfId="29"/>
    <cellStyle name="Bad 15" xfId="30"/>
    <cellStyle name="Bad 16" xfId="31"/>
    <cellStyle name="Bad 17" xfId="32"/>
    <cellStyle name="Bad 18" xfId="33"/>
    <cellStyle name="Bad 19" xfId="34"/>
    <cellStyle name="Bad 2" xfId="35"/>
    <cellStyle name="Bad 20" xfId="36"/>
    <cellStyle name="Bad 21" xfId="37"/>
    <cellStyle name="Bad 22" xfId="38"/>
    <cellStyle name="Bad 3" xfId="39"/>
    <cellStyle name="Bad 4" xfId="40"/>
    <cellStyle name="Bad 5" xfId="41"/>
    <cellStyle name="Bad 6" xfId="42"/>
    <cellStyle name="Bad 7" xfId="43"/>
    <cellStyle name="Bad 8" xfId="44"/>
    <cellStyle name="Bad 9" xfId="45"/>
    <cellStyle name="Error 1" xfId="46"/>
    <cellStyle name="Footnote 1" xfId="47"/>
    <cellStyle name="Good 1" xfId="48"/>
    <cellStyle name="Good 10" xfId="49"/>
    <cellStyle name="Good 11" xfId="50"/>
    <cellStyle name="Good 12" xfId="51"/>
    <cellStyle name="Good 13" xfId="52"/>
    <cellStyle name="Good 14" xfId="53"/>
    <cellStyle name="Good 15" xfId="54"/>
    <cellStyle name="Good 16" xfId="55"/>
    <cellStyle name="Good 17" xfId="56"/>
    <cellStyle name="Good 18" xfId="57"/>
    <cellStyle name="Good 19" xfId="58"/>
    <cellStyle name="Good 2" xfId="59"/>
    <cellStyle name="Good 20" xfId="60"/>
    <cellStyle name="Good 21" xfId="61"/>
    <cellStyle name="Good 22" xfId="62"/>
    <cellStyle name="Good 23" xfId="63"/>
    <cellStyle name="Good 24" xfId="64"/>
    <cellStyle name="Good 25" xfId="65"/>
    <cellStyle name="Good 26" xfId="66"/>
    <cellStyle name="Good 27" xfId="67"/>
    <cellStyle name="Good 28" xfId="68"/>
    <cellStyle name="Good 29" xfId="69"/>
    <cellStyle name="Good 3" xfId="70"/>
    <cellStyle name="Good 30" xfId="71"/>
    <cellStyle name="Good 31" xfId="72"/>
    <cellStyle name="Good 32" xfId="73"/>
    <cellStyle name="Good 33" xfId="74"/>
    <cellStyle name="Good 34" xfId="75"/>
    <cellStyle name="Good 35" xfId="76"/>
    <cellStyle name="Good 36" xfId="77"/>
    <cellStyle name="Good 37" xfId="78"/>
    <cellStyle name="Good 38" xfId="79"/>
    <cellStyle name="Good 39" xfId="80"/>
    <cellStyle name="Good 4" xfId="81"/>
    <cellStyle name="Good 40" xfId="82"/>
    <cellStyle name="Good 41" xfId="83"/>
    <cellStyle name="Good 42" xfId="84"/>
    <cellStyle name="Good 43" xfId="85"/>
    <cellStyle name="Good 44" xfId="86"/>
    <cellStyle name="Good 45" xfId="87"/>
    <cellStyle name="Good 46" xfId="88"/>
    <cellStyle name="Good 47" xfId="89"/>
    <cellStyle name="Good 48" xfId="90"/>
    <cellStyle name="Good 49" xfId="91"/>
    <cellStyle name="Good 5" xfId="92"/>
    <cellStyle name="Good 50" xfId="93"/>
    <cellStyle name="Good 51" xfId="94"/>
    <cellStyle name="Good 52" xfId="95"/>
    <cellStyle name="Good 53" xfId="96"/>
    <cellStyle name="Good 54" xfId="97"/>
    <cellStyle name="Good 55" xfId="98"/>
    <cellStyle name="Good 56" xfId="99"/>
    <cellStyle name="Good 57" xfId="100"/>
    <cellStyle name="Good 58" xfId="101"/>
    <cellStyle name="Good 59" xfId="102"/>
    <cellStyle name="Good 6" xfId="103"/>
    <cellStyle name="Good 60" xfId="104"/>
    <cellStyle name="Good 61" xfId="105"/>
    <cellStyle name="Good 62" xfId="106"/>
    <cellStyle name="Good 63" xfId="107"/>
    <cellStyle name="Good 64" xfId="108"/>
    <cellStyle name="Good 65" xfId="109"/>
    <cellStyle name="Good 66" xfId="110"/>
    <cellStyle name="Good 67" xfId="111"/>
    <cellStyle name="Good 68" xfId="112"/>
    <cellStyle name="Good 69" xfId="113"/>
    <cellStyle name="Good 7" xfId="114"/>
    <cellStyle name="Good 70" xfId="115"/>
    <cellStyle name="Good 71" xfId="116"/>
    <cellStyle name="Good 72" xfId="117"/>
    <cellStyle name="Good 73" xfId="118"/>
    <cellStyle name="Good 74" xfId="119"/>
    <cellStyle name="Good 8" xfId="120"/>
    <cellStyle name="Good 9" xfId="121"/>
    <cellStyle name="Heading 1 1" xfId="122"/>
    <cellStyle name="Heading 2 1" xfId="123"/>
    <cellStyle name="Neutral 1" xfId="124"/>
    <cellStyle name="Note 1" xfId="125"/>
    <cellStyle name="Status 1" xfId="126"/>
    <cellStyle name="Text 1" xfId="127"/>
    <cellStyle name="Warning 1" xfId="128"/>
    <cellStyle name="Good" xfId="129"/>
    <cellStyle name="Bad" xfId="130"/>
  </cellStyles>
  <dxfs count="1">
    <dxf>
      <font>
        <b/>
        <i val="0"/>
        <sz val="10"/>
        <color rgb="FFFFFFFF"/>
      </font>
      <fill>
        <patternFill patternType="solid">
          <fgColor rgb="FFFF0000"/>
          <bgColor rgb="FFCC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CDCDC"/>
      <rgbColor rgb="00808080"/>
      <rgbColor rgb="009999FF"/>
      <rgbColor rgb="00993366"/>
      <rgbColor rgb="00FFFFCC"/>
      <rgbColor rgb="00AFEEEE"/>
      <rgbColor rgb="00660066"/>
      <rgbColor rgb="00FF6666"/>
      <rgbColor rgb="000066CC"/>
      <rgbColor rgb="00D3D3D3"/>
      <rgbColor rgb="00000080"/>
      <rgbColor rgb="00FF00FF"/>
      <rgbColor rgb="00FFEFD5"/>
      <rgbColor rgb="0000FFFF"/>
      <rgbColor rgb="00800080"/>
      <rgbColor rgb="00800000"/>
      <rgbColor rgb="00008080"/>
      <rgbColor rgb="000000FF"/>
      <rgbColor rgb="0000CCFF"/>
      <rgbColor rgb="00E6E6FA"/>
      <rgbColor rgb="00CCFFCC"/>
      <rgbColor rgb="00FFFF99"/>
      <rgbColor rgb="00DDDDDD"/>
      <rgbColor rgb="00FFCCCC"/>
      <rgbColor rgb="00FFF8DC"/>
      <rgbColor rgb="00FFDAB9"/>
      <rgbColor rgb="003366FF"/>
      <rgbColor rgb="0099FF99"/>
      <rgbColor rgb="0098FB98"/>
      <rgbColor rgb="00FFCC00"/>
      <rgbColor rgb="00FF9900"/>
      <rgbColor rgb="00FF45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33</xdr:row>
      <xdr:rowOff>38100</xdr:rowOff>
    </xdr:from>
    <xdr:to>
      <xdr:col>5</xdr:col>
      <xdr:colOff>66675</xdr:colOff>
      <xdr:row>35</xdr:row>
      <xdr:rowOff>228600</xdr:rowOff>
    </xdr:to>
    <xdr:sp>
      <xdr:nvSpPr>
        <xdr:cNvPr id="1" name="AutoShape 3_1"/>
        <xdr:cNvSpPr>
          <a:spLocks/>
        </xdr:cNvSpPr>
      </xdr:nvSpPr>
      <xdr:spPr>
        <a:xfrm>
          <a:off x="4057650" y="8972550"/>
          <a:ext cx="19050" cy="723900"/>
        </a:xfrm>
        <a:prstGeom prst="leftBracket">
          <a:avLst>
            <a:gd name="adj" fmla="val -41666"/>
          </a:avLst>
        </a:prstGeom>
        <a:noFill/>
        <a:ln w="18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31</xdr:row>
      <xdr:rowOff>38100</xdr:rowOff>
    </xdr:from>
    <xdr:to>
      <xdr:col>7</xdr:col>
      <xdr:colOff>47625</xdr:colOff>
      <xdr:row>32</xdr:row>
      <xdr:rowOff>228600</xdr:rowOff>
    </xdr:to>
    <xdr:sp>
      <xdr:nvSpPr>
        <xdr:cNvPr id="2" name="AutoShape 1_1"/>
        <xdr:cNvSpPr>
          <a:spLocks/>
        </xdr:cNvSpPr>
      </xdr:nvSpPr>
      <xdr:spPr>
        <a:xfrm>
          <a:off x="5353050" y="8439150"/>
          <a:ext cx="9525" cy="457200"/>
        </a:xfrm>
        <a:prstGeom prst="rightBracket">
          <a:avLst>
            <a:gd name="adj" fmla="val -41666"/>
          </a:avLst>
        </a:prstGeom>
        <a:noFill/>
        <a:ln w="18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38100</xdr:rowOff>
    </xdr:from>
    <xdr:to>
      <xdr:col>5</xdr:col>
      <xdr:colOff>95250</xdr:colOff>
      <xdr:row>10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4076700" y="2419350"/>
          <a:ext cx="28575" cy="723900"/>
        </a:xfrm>
        <a:prstGeom prst="leftBracket">
          <a:avLst>
            <a:gd name="adj" fmla="val -41666"/>
          </a:avLst>
        </a:prstGeom>
        <a:noFill/>
        <a:ln w="18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19050</xdr:rowOff>
    </xdr:from>
    <xdr:to>
      <xdr:col>7</xdr:col>
      <xdr:colOff>57150</xdr:colOff>
      <xdr:row>7</xdr:row>
      <xdr:rowOff>238125</xdr:rowOff>
    </xdr:to>
    <xdr:sp>
      <xdr:nvSpPr>
        <xdr:cNvPr id="4" name="AutoShape 1_2"/>
        <xdr:cNvSpPr>
          <a:spLocks/>
        </xdr:cNvSpPr>
      </xdr:nvSpPr>
      <xdr:spPr>
        <a:xfrm>
          <a:off x="5343525" y="1866900"/>
          <a:ext cx="19050" cy="485775"/>
        </a:xfrm>
        <a:prstGeom prst="rightBracket">
          <a:avLst>
            <a:gd name="adj" fmla="val -41666"/>
          </a:avLst>
        </a:prstGeom>
        <a:noFill/>
        <a:ln w="18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114300</xdr:colOff>
      <xdr:row>35</xdr:row>
      <xdr:rowOff>76200</xdr:rowOff>
    </xdr:from>
    <xdr:to>
      <xdr:col>12</xdr:col>
      <xdr:colOff>1219200</xdr:colOff>
      <xdr:row>41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6953250" y="9544050"/>
          <a:ext cx="3124200" cy="1733550"/>
        </a:xfrm>
        <a:prstGeom prst="rect">
          <a:avLst/>
        </a:prstGeom>
        <a:noFill/>
        <a:ln w="73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38100</xdr:rowOff>
    </xdr:from>
    <xdr:to>
      <xdr:col>5</xdr:col>
      <xdr:colOff>66675</xdr:colOff>
      <xdr:row>10</xdr:row>
      <xdr:rowOff>228600</xdr:rowOff>
    </xdr:to>
    <xdr:sp>
      <xdr:nvSpPr>
        <xdr:cNvPr id="1" name="AutoShape 3_0"/>
        <xdr:cNvSpPr>
          <a:spLocks/>
        </xdr:cNvSpPr>
      </xdr:nvSpPr>
      <xdr:spPr>
        <a:xfrm>
          <a:off x="4010025" y="2428875"/>
          <a:ext cx="19050" cy="723900"/>
        </a:xfrm>
        <a:prstGeom prst="leftBracket">
          <a:avLst>
            <a:gd name="adj" fmla="val -41666"/>
          </a:avLst>
        </a:prstGeom>
        <a:noFill/>
        <a:ln w="18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19050</xdr:rowOff>
    </xdr:from>
    <xdr:to>
      <xdr:col>7</xdr:col>
      <xdr:colOff>38100</xdr:colOff>
      <xdr:row>7</xdr:row>
      <xdr:rowOff>238125</xdr:rowOff>
    </xdr:to>
    <xdr:sp>
      <xdr:nvSpPr>
        <xdr:cNvPr id="2" name="AutoShape 1_3"/>
        <xdr:cNvSpPr>
          <a:spLocks/>
        </xdr:cNvSpPr>
      </xdr:nvSpPr>
      <xdr:spPr>
        <a:xfrm>
          <a:off x="5286375" y="1876425"/>
          <a:ext cx="9525" cy="485775"/>
        </a:xfrm>
        <a:prstGeom prst="rightBracket">
          <a:avLst>
            <a:gd name="adj" fmla="val -41666"/>
          </a:avLst>
        </a:prstGeom>
        <a:noFill/>
        <a:ln w="18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35</xdr:row>
      <xdr:rowOff>38100</xdr:rowOff>
    </xdr:from>
    <xdr:to>
      <xdr:col>5</xdr:col>
      <xdr:colOff>66675</xdr:colOff>
      <xdr:row>37</xdr:row>
      <xdr:rowOff>228600</xdr:rowOff>
    </xdr:to>
    <xdr:sp>
      <xdr:nvSpPr>
        <xdr:cNvPr id="3" name="AutoShape 3_2"/>
        <xdr:cNvSpPr>
          <a:spLocks/>
        </xdr:cNvSpPr>
      </xdr:nvSpPr>
      <xdr:spPr>
        <a:xfrm>
          <a:off x="4010025" y="9172575"/>
          <a:ext cx="19050" cy="723900"/>
        </a:xfrm>
        <a:prstGeom prst="leftBracket">
          <a:avLst>
            <a:gd name="adj" fmla="val -41666"/>
          </a:avLst>
        </a:prstGeom>
        <a:noFill/>
        <a:ln w="18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33</xdr:row>
      <xdr:rowOff>19050</xdr:rowOff>
    </xdr:from>
    <xdr:to>
      <xdr:col>7</xdr:col>
      <xdr:colOff>38100</xdr:colOff>
      <xdr:row>34</xdr:row>
      <xdr:rowOff>238125</xdr:rowOff>
    </xdr:to>
    <xdr:sp>
      <xdr:nvSpPr>
        <xdr:cNvPr id="4" name="AutoShape 1_4"/>
        <xdr:cNvSpPr>
          <a:spLocks/>
        </xdr:cNvSpPr>
      </xdr:nvSpPr>
      <xdr:spPr>
        <a:xfrm>
          <a:off x="5286375" y="8620125"/>
          <a:ext cx="9525" cy="485775"/>
        </a:xfrm>
        <a:prstGeom prst="rightBracket">
          <a:avLst>
            <a:gd name="adj" fmla="val -41666"/>
          </a:avLst>
        </a:prstGeom>
        <a:noFill/>
        <a:ln w="18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1"/>
  <sheetViews>
    <sheetView zoomScale="120" zoomScaleNormal="120" workbookViewId="0" topLeftCell="L1">
      <selection activeCell="X18" sqref="X18"/>
    </sheetView>
  </sheetViews>
  <sheetFormatPr defaultColWidth="9.140625" defaultRowHeight="15"/>
  <cols>
    <col min="1" max="1" width="4.421875" style="1" customWidth="1"/>
    <col min="2" max="2" width="6.421875" style="1" customWidth="1"/>
    <col min="3" max="3" width="8.421875" style="1" customWidth="1"/>
    <col min="4" max="4" width="14.421875" style="1" customWidth="1"/>
    <col min="5" max="5" width="9.421875" style="1" customWidth="1"/>
    <col min="6" max="6" width="12.421875" style="1" customWidth="1"/>
    <col min="7" max="7" width="9.421875" style="1" customWidth="1"/>
    <col min="8" max="8" width="8.421875" style="1" customWidth="1"/>
    <col min="9" max="9" width="4.421875" style="1" customWidth="1"/>
    <col min="10" max="10" width="6.421875" style="1" customWidth="1"/>
    <col min="11" max="11" width="8.421875" style="1" customWidth="1"/>
    <col min="12" max="12" width="14.421875" style="1" customWidth="1"/>
    <col min="13" max="13" width="9.421875" style="1" customWidth="1"/>
    <col min="14" max="14" width="12.421875" style="1" customWidth="1"/>
    <col min="15" max="15" width="9.421875" style="1" customWidth="1"/>
    <col min="16" max="16" width="8.421875" style="1" customWidth="1"/>
    <col min="17" max="17" width="4.421875" style="1" customWidth="1"/>
    <col min="18" max="18" width="6.421875" style="1" customWidth="1"/>
    <col min="19" max="19" width="8.421875" style="1" customWidth="1"/>
    <col min="20" max="20" width="14.421875" style="1" customWidth="1"/>
    <col min="21" max="21" width="9.421875" style="1" customWidth="1"/>
    <col min="22" max="22" width="12.421875" style="1" customWidth="1"/>
    <col min="23" max="23" width="9.421875" style="1" customWidth="1"/>
    <col min="24" max="24" width="8.421875" style="1" customWidth="1"/>
    <col min="25" max="25" width="4.421875" style="1" customWidth="1"/>
    <col min="26" max="26" width="6.140625" style="1" customWidth="1"/>
    <col min="27" max="27" width="8.421875" style="1" customWidth="1"/>
    <col min="28" max="28" width="14.421875" style="1" customWidth="1"/>
    <col min="29" max="29" width="9.421875" style="1" customWidth="1"/>
    <col min="30" max="30" width="12.421875" style="1" customWidth="1"/>
    <col min="31" max="31" width="9.421875" style="1" customWidth="1"/>
    <col min="32" max="32" width="8.421875" style="1" customWidth="1"/>
    <col min="33" max="33" width="4.421875" style="1" customWidth="1"/>
    <col min="34" max="34" width="6.421875" style="1" customWidth="1"/>
    <col min="35" max="35" width="8.421875" style="1" customWidth="1"/>
    <col min="36" max="36" width="14.421875" style="1" customWidth="1"/>
    <col min="37" max="37" width="9.421875" style="1" customWidth="1"/>
    <col min="38" max="38" width="12.421875" style="1" customWidth="1"/>
    <col min="39" max="39" width="9.421875" style="1" customWidth="1"/>
    <col min="40" max="40" width="8.421875" style="1" customWidth="1"/>
    <col min="41" max="41" width="4.421875" style="1" customWidth="1"/>
    <col min="42" max="42" width="6.421875" style="1" customWidth="1"/>
    <col min="43" max="43" width="8.421875" style="1" customWidth="1"/>
    <col min="44" max="44" width="14.421875" style="1" customWidth="1"/>
    <col min="45" max="45" width="9.421875" style="1" customWidth="1"/>
    <col min="46" max="46" width="12.421875" style="1" customWidth="1"/>
    <col min="47" max="48" width="8.421875" style="1" customWidth="1"/>
    <col min="49" max="49" width="4.421875" style="1" customWidth="1"/>
    <col min="50" max="50" width="6.140625" style="2" customWidth="1"/>
    <col min="51" max="51" width="7.421875" style="1" customWidth="1"/>
    <col min="52" max="53" width="11.421875" style="1" customWidth="1"/>
    <col min="54" max="54" width="12.421875" style="1" customWidth="1"/>
    <col min="55" max="56" width="8.421875" style="1" customWidth="1"/>
    <col min="57" max="57" width="4.421875" style="1" customWidth="1"/>
    <col min="58" max="58" width="6.140625" style="1" customWidth="1"/>
    <col min="59" max="59" width="7.421875" style="1" customWidth="1"/>
    <col min="60" max="61" width="11.421875" style="1" customWidth="1"/>
    <col min="62" max="62" width="12.421875" style="1" customWidth="1"/>
    <col min="63" max="64" width="8.421875" style="1" customWidth="1"/>
    <col min="65" max="65" width="4.421875" style="1" customWidth="1"/>
    <col min="66" max="66" width="6.140625" style="1" customWidth="1"/>
    <col min="67" max="67" width="7.421875" style="1" customWidth="1"/>
    <col min="68" max="69" width="11.421875" style="1" customWidth="1"/>
    <col min="70" max="70" width="12.421875" style="1" customWidth="1"/>
    <col min="71" max="72" width="8.421875" style="1" customWidth="1"/>
    <col min="73" max="73" width="4.421875" style="1" customWidth="1"/>
    <col min="74" max="74" width="6.140625" style="1" customWidth="1"/>
    <col min="75" max="75" width="7.421875" style="1" customWidth="1"/>
    <col min="76" max="77" width="11.421875" style="1" customWidth="1"/>
    <col min="78" max="78" width="12.421875" style="1" customWidth="1"/>
    <col min="79" max="80" width="8.421875" style="1" customWidth="1"/>
    <col min="81" max="81" width="4.421875" style="1" customWidth="1"/>
    <col min="82" max="82" width="6.140625" style="1" customWidth="1"/>
    <col min="83" max="83" width="7.421875" style="1" customWidth="1"/>
    <col min="84" max="85" width="11.421875" style="1" customWidth="1"/>
    <col min="86" max="86" width="12.421875" style="1" customWidth="1"/>
    <col min="87" max="88" width="8.421875" style="1" customWidth="1"/>
    <col min="89" max="89" width="4.421875" style="1" customWidth="1"/>
    <col min="90" max="90" width="6.140625" style="1" customWidth="1"/>
    <col min="91" max="91" width="7.421875" style="1" customWidth="1"/>
    <col min="92" max="93" width="11.421875" style="1" customWidth="1"/>
    <col min="94" max="94" width="12.421875" style="1" customWidth="1"/>
    <col min="95" max="96" width="8.421875" style="1" customWidth="1"/>
    <col min="97" max="97" width="4.421875" style="1" customWidth="1"/>
    <col min="98" max="98" width="6.140625" style="1" customWidth="1"/>
    <col min="99" max="99" width="7.421875" style="1" customWidth="1"/>
    <col min="100" max="100" width="13.421875" style="1" customWidth="1"/>
    <col min="101" max="101" width="11.421875" style="1" customWidth="1"/>
    <col min="102" max="102" width="12.421875" style="1" customWidth="1"/>
    <col min="103" max="104" width="8.421875" style="1" customWidth="1"/>
    <col min="105" max="105" width="4.421875" style="1" customWidth="1"/>
    <col min="106" max="106" width="6.140625" style="1" customWidth="1"/>
    <col min="107" max="107" width="7.421875" style="1" customWidth="1"/>
    <col min="108" max="108" width="13.421875" style="1" customWidth="1"/>
    <col min="109" max="109" width="11.421875" style="1" customWidth="1"/>
    <col min="110" max="110" width="12.421875" style="1" customWidth="1"/>
    <col min="111" max="111" width="13.421875" style="1" customWidth="1"/>
    <col min="112" max="112" width="8.421875" style="1" customWidth="1"/>
    <col min="113" max="113" width="4.421875" style="1" customWidth="1"/>
    <col min="114" max="114" width="6.140625" style="1" customWidth="1"/>
    <col min="115" max="115" width="7.421875" style="1" customWidth="1"/>
    <col min="116" max="116" width="13.421875" style="1" customWidth="1"/>
    <col min="117" max="117" width="11.421875" style="1" customWidth="1"/>
    <col min="118" max="118" width="12.421875" style="1" customWidth="1"/>
    <col min="119" max="120" width="8.421875" style="1" customWidth="1"/>
    <col min="121" max="233" width="13.421875" style="1" customWidth="1"/>
    <col min="234" max="16384" width="7.421875" style="0" customWidth="1"/>
  </cols>
  <sheetData>
    <row r="1" spans="1:120" s="4" customFormat="1" ht="14.25" customHeight="1">
      <c r="A1" s="3">
        <v>44378</v>
      </c>
      <c r="B1" s="3"/>
      <c r="C1" s="3"/>
      <c r="D1" s="3"/>
      <c r="E1" s="3"/>
      <c r="F1" s="3"/>
      <c r="G1" s="3"/>
      <c r="H1" s="3"/>
      <c r="I1" s="3">
        <v>44409</v>
      </c>
      <c r="J1" s="3"/>
      <c r="K1" s="3">
        <v>0.62</v>
      </c>
      <c r="L1" s="3"/>
      <c r="M1" s="3"/>
      <c r="N1" s="3"/>
      <c r="O1" s="3"/>
      <c r="P1" s="3"/>
      <c r="Q1" s="3">
        <v>44440</v>
      </c>
      <c r="R1" s="3"/>
      <c r="S1" s="3"/>
      <c r="T1" s="3"/>
      <c r="U1" s="3"/>
      <c r="V1" s="3"/>
      <c r="W1" s="3"/>
      <c r="X1" s="3"/>
      <c r="Y1" s="3">
        <v>44470</v>
      </c>
      <c r="Z1" s="3"/>
      <c r="AA1" s="3"/>
      <c r="AB1" s="3"/>
      <c r="AC1" s="3"/>
      <c r="AD1" s="3"/>
      <c r="AE1" s="3"/>
      <c r="AF1" s="3"/>
      <c r="AG1" s="3">
        <v>44501</v>
      </c>
      <c r="AH1" s="3"/>
      <c r="AI1" s="3"/>
      <c r="AJ1" s="3"/>
      <c r="AK1" s="3"/>
      <c r="AL1" s="3"/>
      <c r="AM1" s="3"/>
      <c r="AN1" s="3"/>
      <c r="AO1" s="3">
        <v>44531</v>
      </c>
      <c r="AP1" s="3"/>
      <c r="AQ1" s="3"/>
      <c r="AR1" s="3"/>
      <c r="AS1" s="3"/>
      <c r="AT1" s="3"/>
      <c r="AU1" s="3"/>
      <c r="AV1" s="3"/>
      <c r="AW1" s="3">
        <v>44562</v>
      </c>
      <c r="AX1" s="3"/>
      <c r="AY1" s="3"/>
      <c r="AZ1" s="3"/>
      <c r="BA1" s="3"/>
      <c r="BB1" s="3"/>
      <c r="BC1" s="3"/>
      <c r="BD1" s="3"/>
      <c r="BE1" s="3">
        <v>44593</v>
      </c>
      <c r="BF1" s="3"/>
      <c r="BG1" s="3"/>
      <c r="BH1" s="3"/>
      <c r="BI1" s="3"/>
      <c r="BJ1" s="3"/>
      <c r="BK1" s="3"/>
      <c r="BL1" s="3"/>
      <c r="BM1" s="3">
        <v>44621</v>
      </c>
      <c r="BN1" s="3"/>
      <c r="BO1" s="3"/>
      <c r="BP1" s="3"/>
      <c r="BQ1" s="3"/>
      <c r="BR1" s="3"/>
      <c r="BS1" s="3"/>
      <c r="BT1" s="3"/>
      <c r="BU1" s="3">
        <v>44652</v>
      </c>
      <c r="BV1" s="3"/>
      <c r="BW1" s="3"/>
      <c r="BX1" s="3"/>
      <c r="BY1" s="3"/>
      <c r="BZ1" s="3"/>
      <c r="CA1" s="3"/>
      <c r="CB1" s="3"/>
      <c r="CC1" s="3">
        <v>44682</v>
      </c>
      <c r="CD1" s="3"/>
      <c r="CE1" s="3"/>
      <c r="CF1" s="3"/>
      <c r="CG1" s="3"/>
      <c r="CH1" s="3"/>
      <c r="CI1" s="3"/>
      <c r="CJ1" s="3"/>
      <c r="CK1" s="3">
        <v>44713</v>
      </c>
      <c r="CL1" s="3"/>
      <c r="CM1" s="3"/>
      <c r="CN1" s="3"/>
      <c r="CO1" s="3"/>
      <c r="CP1" s="3"/>
      <c r="CQ1" s="3"/>
      <c r="CR1" s="3"/>
      <c r="CS1" s="3">
        <v>44743</v>
      </c>
      <c r="CT1" s="3"/>
      <c r="CU1" s="3"/>
      <c r="CV1" s="3"/>
      <c r="CW1" s="3"/>
      <c r="CX1" s="3"/>
      <c r="CY1" s="3"/>
      <c r="CZ1" s="3"/>
      <c r="DA1" s="3">
        <v>44774</v>
      </c>
      <c r="DB1" s="3"/>
      <c r="DC1" s="3"/>
      <c r="DD1" s="3"/>
      <c r="DE1" s="3"/>
      <c r="DF1" s="3"/>
      <c r="DG1" s="3"/>
      <c r="DH1" s="3"/>
      <c r="DI1" s="3">
        <v>44805</v>
      </c>
      <c r="DJ1" s="3"/>
      <c r="DK1" s="3"/>
      <c r="DL1" s="3"/>
      <c r="DM1" s="3"/>
      <c r="DN1" s="3"/>
      <c r="DO1" s="3"/>
      <c r="DP1" s="3"/>
    </row>
    <row r="2" spans="1:120" s="9" customFormat="1" ht="12.75" customHeight="1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5"/>
      <c r="J2" s="6" t="s">
        <v>0</v>
      </c>
      <c r="K2" s="6" t="s">
        <v>1</v>
      </c>
      <c r="L2" s="6" t="s">
        <v>2</v>
      </c>
      <c r="M2" s="6" t="s">
        <v>3</v>
      </c>
      <c r="N2" s="6" t="s">
        <v>4</v>
      </c>
      <c r="O2" s="6" t="s">
        <v>5</v>
      </c>
      <c r="P2" s="7" t="s">
        <v>6</v>
      </c>
      <c r="Q2" s="8"/>
      <c r="R2" s="6" t="s">
        <v>0</v>
      </c>
      <c r="S2" s="6" t="s">
        <v>1</v>
      </c>
      <c r="T2" s="6" t="s">
        <v>2</v>
      </c>
      <c r="U2" s="6" t="s">
        <v>3</v>
      </c>
      <c r="V2" s="6" t="s">
        <v>4</v>
      </c>
      <c r="W2" s="6" t="s">
        <v>5</v>
      </c>
      <c r="X2" s="7" t="s">
        <v>6</v>
      </c>
      <c r="Y2" s="5"/>
      <c r="Z2" s="6" t="s">
        <v>0</v>
      </c>
      <c r="AA2" s="6" t="s">
        <v>1</v>
      </c>
      <c r="AB2" s="6" t="s">
        <v>2</v>
      </c>
      <c r="AC2" s="6" t="s">
        <v>3</v>
      </c>
      <c r="AD2" s="6" t="s">
        <v>4</v>
      </c>
      <c r="AE2" s="6" t="s">
        <v>5</v>
      </c>
      <c r="AF2" s="7" t="s">
        <v>6</v>
      </c>
      <c r="AG2" s="5"/>
      <c r="AH2" s="6" t="s">
        <v>0</v>
      </c>
      <c r="AI2" s="6" t="s">
        <v>1</v>
      </c>
      <c r="AJ2" s="6" t="s">
        <v>2</v>
      </c>
      <c r="AK2" s="6" t="s">
        <v>3</v>
      </c>
      <c r="AL2" s="6" t="s">
        <v>4</v>
      </c>
      <c r="AM2" s="6" t="s">
        <v>5</v>
      </c>
      <c r="AN2" s="7" t="s">
        <v>6</v>
      </c>
      <c r="AO2" s="5"/>
      <c r="AP2" s="6" t="s">
        <v>0</v>
      </c>
      <c r="AQ2" s="6" t="s">
        <v>1</v>
      </c>
      <c r="AR2" s="6" t="s">
        <v>2</v>
      </c>
      <c r="AS2" s="6" t="s">
        <v>3</v>
      </c>
      <c r="AT2" s="6" t="s">
        <v>4</v>
      </c>
      <c r="AU2" s="6" t="s">
        <v>5</v>
      </c>
      <c r="AV2" s="7" t="s">
        <v>6</v>
      </c>
      <c r="AW2" s="5"/>
      <c r="AX2" s="6" t="s">
        <v>0</v>
      </c>
      <c r="AY2" s="6" t="s">
        <v>1</v>
      </c>
      <c r="AZ2" s="6" t="s">
        <v>2</v>
      </c>
      <c r="BA2" s="6" t="s">
        <v>3</v>
      </c>
      <c r="BB2" s="6" t="s">
        <v>4</v>
      </c>
      <c r="BC2" s="6" t="s">
        <v>5</v>
      </c>
      <c r="BD2" s="7" t="s">
        <v>6</v>
      </c>
      <c r="BE2" s="5"/>
      <c r="BF2" s="6" t="s">
        <v>0</v>
      </c>
      <c r="BG2" s="6" t="s">
        <v>1</v>
      </c>
      <c r="BH2" s="6" t="s">
        <v>2</v>
      </c>
      <c r="BI2" s="6" t="s">
        <v>3</v>
      </c>
      <c r="BJ2" s="6" t="s">
        <v>4</v>
      </c>
      <c r="BK2" s="6" t="s">
        <v>5</v>
      </c>
      <c r="BL2" s="7" t="s">
        <v>6</v>
      </c>
      <c r="BM2" s="5"/>
      <c r="BN2" s="6" t="s">
        <v>0</v>
      </c>
      <c r="BO2" s="6" t="s">
        <v>1</v>
      </c>
      <c r="BP2" s="6" t="s">
        <v>2</v>
      </c>
      <c r="BQ2" s="6" t="s">
        <v>3</v>
      </c>
      <c r="BR2" s="6" t="s">
        <v>4</v>
      </c>
      <c r="BS2" s="6" t="s">
        <v>5</v>
      </c>
      <c r="BT2" s="7" t="s">
        <v>6</v>
      </c>
      <c r="BU2" s="5"/>
      <c r="BV2" s="6" t="s">
        <v>0</v>
      </c>
      <c r="BW2" s="6" t="s">
        <v>1</v>
      </c>
      <c r="BX2" s="6" t="s">
        <v>2</v>
      </c>
      <c r="BY2" s="6" t="s">
        <v>3</v>
      </c>
      <c r="BZ2" s="6" t="s">
        <v>4</v>
      </c>
      <c r="CA2" s="6" t="s">
        <v>5</v>
      </c>
      <c r="CB2" s="7" t="s">
        <v>6</v>
      </c>
      <c r="CC2" s="5"/>
      <c r="CD2" s="6" t="s">
        <v>0</v>
      </c>
      <c r="CE2" s="6" t="s">
        <v>1</v>
      </c>
      <c r="CF2" s="6" t="s">
        <v>2</v>
      </c>
      <c r="CG2" s="6" t="s">
        <v>3</v>
      </c>
      <c r="CH2" s="6" t="s">
        <v>4</v>
      </c>
      <c r="CI2" s="6" t="s">
        <v>5</v>
      </c>
      <c r="CJ2" s="7" t="s">
        <v>6</v>
      </c>
      <c r="CK2" s="5"/>
      <c r="CL2" s="6" t="s">
        <v>0</v>
      </c>
      <c r="CM2" s="6" t="s">
        <v>1</v>
      </c>
      <c r="CN2" s="6" t="s">
        <v>2</v>
      </c>
      <c r="CO2" s="6" t="s">
        <v>3</v>
      </c>
      <c r="CP2" s="6" t="s">
        <v>4</v>
      </c>
      <c r="CQ2" s="6" t="s">
        <v>5</v>
      </c>
      <c r="CR2" s="7" t="s">
        <v>6</v>
      </c>
      <c r="CS2" s="5"/>
      <c r="CT2" s="6" t="s">
        <v>0</v>
      </c>
      <c r="CU2" s="6" t="s">
        <v>1</v>
      </c>
      <c r="CV2" s="6" t="s">
        <v>2</v>
      </c>
      <c r="CW2" s="6" t="s">
        <v>3</v>
      </c>
      <c r="CX2" s="6" t="s">
        <v>4</v>
      </c>
      <c r="CY2" s="6" t="s">
        <v>5</v>
      </c>
      <c r="CZ2" s="7" t="s">
        <v>6</v>
      </c>
      <c r="DA2" s="5"/>
      <c r="DB2" s="6" t="s">
        <v>0</v>
      </c>
      <c r="DC2" s="6" t="s">
        <v>1</v>
      </c>
      <c r="DD2" s="6" t="s">
        <v>2</v>
      </c>
      <c r="DE2" s="6" t="s">
        <v>3</v>
      </c>
      <c r="DF2" s="6" t="s">
        <v>4</v>
      </c>
      <c r="DG2" s="6" t="s">
        <v>5</v>
      </c>
      <c r="DH2" s="7" t="s">
        <v>6</v>
      </c>
      <c r="DI2" s="5"/>
      <c r="DJ2" s="6" t="s">
        <v>0</v>
      </c>
      <c r="DK2" s="6" t="s">
        <v>1</v>
      </c>
      <c r="DL2" s="6" t="s">
        <v>2</v>
      </c>
      <c r="DM2" s="6" t="s">
        <v>3</v>
      </c>
      <c r="DN2" s="6" t="s">
        <v>4</v>
      </c>
      <c r="DO2" s="6" t="s">
        <v>5</v>
      </c>
      <c r="DP2" s="7" t="s">
        <v>6</v>
      </c>
    </row>
    <row r="3" spans="1:120" s="18" customFormat="1" ht="12.75" customHeight="1">
      <c r="A3" s="10"/>
      <c r="B3" s="11">
        <v>2</v>
      </c>
      <c r="C3" s="12">
        <v>1180091</v>
      </c>
      <c r="D3" s="13">
        <v>6964.17</v>
      </c>
      <c r="E3" s="11" t="s">
        <v>7</v>
      </c>
      <c r="F3" s="14">
        <v>44390</v>
      </c>
      <c r="G3" s="14">
        <v>44405</v>
      </c>
      <c r="H3" s="15">
        <f aca="true" t="shared" si="0" ref="H3:H26">IF(G3="",0,IF(G3=F3,1,IF(G3&gt;F3,_xlfn.DAYS(G3,F3))))</f>
        <v>15</v>
      </c>
      <c r="I3" s="10"/>
      <c r="J3" s="11">
        <v>2</v>
      </c>
      <c r="K3" s="16">
        <v>1180094</v>
      </c>
      <c r="L3" s="13">
        <v>7411.72</v>
      </c>
      <c r="M3" s="11" t="s">
        <v>7</v>
      </c>
      <c r="N3" s="14">
        <v>44432</v>
      </c>
      <c r="O3" s="14">
        <v>44433</v>
      </c>
      <c r="P3" s="15">
        <f aca="true" t="shared" si="1" ref="P3:P26">IF(O3="",0,IF(O3=N3,1,IF(O3&gt;N3,_xlfn.DAYS(O3,N3))))</f>
        <v>1</v>
      </c>
      <c r="Q3" s="10"/>
      <c r="R3" s="11">
        <v>1</v>
      </c>
      <c r="S3" s="16">
        <v>1180096</v>
      </c>
      <c r="T3" s="13">
        <v>2648.87</v>
      </c>
      <c r="U3" s="11" t="s">
        <v>7</v>
      </c>
      <c r="V3" s="14">
        <v>44440</v>
      </c>
      <c r="W3" s="14">
        <v>44462</v>
      </c>
      <c r="X3" s="15">
        <f aca="true" t="shared" si="2" ref="X3:X16">IF(W3="",0,IF(W3=V3,1,IF(W3&gt;V3,_xlfn.DAYS(W3,V3))))</f>
        <v>22</v>
      </c>
      <c r="Y3" s="10"/>
      <c r="Z3" s="11"/>
      <c r="AA3" s="11"/>
      <c r="AB3" s="13">
        <v>0</v>
      </c>
      <c r="AC3" s="11"/>
      <c r="AD3" s="14"/>
      <c r="AE3" s="14"/>
      <c r="AF3" s="15">
        <f aca="true" t="shared" si="3" ref="AF3:AF26">IF(AE3="",0,IF(AE3=AD3,1,IF(AE3&gt;AD3,_xlfn.DAYS(AE3,AD3))))</f>
        <v>0</v>
      </c>
      <c r="AG3" s="10"/>
      <c r="AH3" s="11"/>
      <c r="AI3" s="11"/>
      <c r="AJ3" s="13">
        <v>0</v>
      </c>
      <c r="AK3" s="11"/>
      <c r="AL3" s="14"/>
      <c r="AM3" s="14"/>
      <c r="AN3" s="15">
        <f aca="true" t="shared" si="4" ref="AN3:AN26">IF(AM3="",0,IF(AM3=AL3,1,IF(AM3&gt;AL3,_xlfn.DAYS(AM3,AL3))))</f>
        <v>0</v>
      </c>
      <c r="AO3" s="10"/>
      <c r="AP3" s="11"/>
      <c r="AQ3" s="11"/>
      <c r="AR3" s="13">
        <v>0</v>
      </c>
      <c r="AS3" s="11"/>
      <c r="AT3" s="14"/>
      <c r="AU3" s="14"/>
      <c r="AV3" s="15">
        <f aca="true" t="shared" si="5" ref="AV3:AV26">IF(AU3="",0,IF(AU3=AT3,1,IF(AU3&gt;AT3,_xlfn.DAYS(AU3,AT3))))</f>
        <v>0</v>
      </c>
      <c r="AW3" s="10"/>
      <c r="AX3" s="11"/>
      <c r="AY3" s="11"/>
      <c r="AZ3" s="13">
        <v>0</v>
      </c>
      <c r="BA3" s="11"/>
      <c r="BB3" s="14"/>
      <c r="BC3" s="14"/>
      <c r="BD3" s="15">
        <f aca="true" t="shared" si="6" ref="BD3:BD26">IF(BC3="",0,IF(BC3=BB3,1,IF(BC3&gt;BB3,_xlfn.DAYS(BC3,BB3))))</f>
        <v>0</v>
      </c>
      <c r="BE3" s="10"/>
      <c r="BF3" s="11"/>
      <c r="BG3" s="11"/>
      <c r="BH3" s="13">
        <v>0</v>
      </c>
      <c r="BI3" s="11"/>
      <c r="BJ3" s="14"/>
      <c r="BK3" s="14"/>
      <c r="BL3" s="15">
        <f aca="true" t="shared" si="7" ref="BL3:BL21">IF(BK3="",0,IF(BK3=BJ3,1,IF(BK3&gt;BJ3,_xlfn.DAYS(BK3,BJ3))))</f>
        <v>0</v>
      </c>
      <c r="BM3" s="10"/>
      <c r="BN3" s="11"/>
      <c r="BO3" s="11"/>
      <c r="BP3" s="13">
        <v>0</v>
      </c>
      <c r="BQ3" s="11"/>
      <c r="BR3" s="14"/>
      <c r="BS3" s="14"/>
      <c r="BT3" s="15">
        <f aca="true" t="shared" si="8" ref="BT3:BT26">IF(BS3="",0,IF(BS3=BR3,1,IF(BS3&gt;BR3,_xlfn.DAYS(BS3,BR3))))</f>
        <v>0</v>
      </c>
      <c r="BU3" s="17"/>
      <c r="BX3" s="19">
        <v>0</v>
      </c>
      <c r="BZ3" s="20"/>
      <c r="CA3" s="20"/>
      <c r="CB3" s="21">
        <f aca="true" t="shared" si="9" ref="CB3:CB26">IF(CA3="",0,IF(CA3=BZ3,1,IF(CA3&gt;BZ3,_xlfn.DAYS(CA3,BZ3))))</f>
        <v>0</v>
      </c>
      <c r="CC3" s="17"/>
      <c r="CD3" s="22"/>
      <c r="CF3" s="19">
        <v>0</v>
      </c>
      <c r="CH3" s="20"/>
      <c r="CI3" s="20"/>
      <c r="CJ3" s="21">
        <f aca="true" t="shared" si="10" ref="CJ3:CJ26">IF(CI3="",0,IF(CI3=CH3,1,IF(CI3&gt;CH3,_xlfn.DAYS(CI3,CH3))))</f>
        <v>0</v>
      </c>
      <c r="CK3" s="17"/>
      <c r="CN3" s="19">
        <v>0</v>
      </c>
      <c r="CP3" s="20"/>
      <c r="CQ3" s="20"/>
      <c r="CR3" s="21">
        <f aca="true" t="shared" si="11" ref="CR3:CR26">IF(CQ3="",0,IF(CQ3=CP3,1,IF(CQ3&gt;CP3,_xlfn.DAYS(CQ3,CP3))))</f>
        <v>0</v>
      </c>
      <c r="CS3" s="17"/>
      <c r="CT3" s="22"/>
      <c r="CV3" s="19">
        <v>0</v>
      </c>
      <c r="CX3" s="20"/>
      <c r="CY3" s="20"/>
      <c r="CZ3" s="21">
        <f aca="true" t="shared" si="12" ref="CZ3:CZ26">IF(CY3="",0,IF(CY3=CX3,1,IF(CY3&gt;CX3,_xlfn.DAYS(CY3,CX3))))</f>
        <v>0</v>
      </c>
      <c r="DA3" s="17"/>
      <c r="DB3" s="22"/>
      <c r="DD3" s="19">
        <v>0</v>
      </c>
      <c r="DF3" s="20"/>
      <c r="DG3" s="20"/>
      <c r="DH3" s="21">
        <f aca="true" t="shared" si="13" ref="DH3:DH26">IF(DG3="",0,IF(DG3=DF3,1,IF(DG3&gt;DF3,_xlfn.DAYS(DG3,DF3))))</f>
        <v>0</v>
      </c>
      <c r="DI3" s="17"/>
      <c r="DL3" s="19">
        <v>0</v>
      </c>
      <c r="DN3" s="20"/>
      <c r="DO3" s="20"/>
      <c r="DP3" s="21">
        <f aca="true" t="shared" si="14" ref="DP3:DP26">IF(DO3="",0,IF(DO3=DN3,1,IF(DO3&gt;DN3,_xlfn.DAYS(DO3,DN3))))</f>
        <v>0</v>
      </c>
    </row>
    <row r="4" spans="1:120" s="17" customFormat="1" ht="12.75" customHeight="1">
      <c r="A4" s="10"/>
      <c r="B4" s="11">
        <v>3</v>
      </c>
      <c r="C4" s="12">
        <v>1180092</v>
      </c>
      <c r="D4" s="13">
        <v>42346.09</v>
      </c>
      <c r="E4" s="11" t="s">
        <v>7</v>
      </c>
      <c r="F4" s="14">
        <v>44397</v>
      </c>
      <c r="G4" s="14">
        <v>44405</v>
      </c>
      <c r="H4" s="15">
        <f t="shared" si="0"/>
        <v>8</v>
      </c>
      <c r="I4" s="10"/>
      <c r="J4" s="23" t="s">
        <v>8</v>
      </c>
      <c r="K4" s="16">
        <v>1180095</v>
      </c>
      <c r="L4" s="13">
        <v>592.92</v>
      </c>
      <c r="M4" s="11" t="s">
        <v>9</v>
      </c>
      <c r="N4" s="14">
        <v>44433</v>
      </c>
      <c r="O4" s="14">
        <v>44439</v>
      </c>
      <c r="P4" s="15">
        <f t="shared" si="1"/>
        <v>6</v>
      </c>
      <c r="Q4" s="10"/>
      <c r="R4" s="11">
        <v>5</v>
      </c>
      <c r="S4" s="16">
        <v>1180097</v>
      </c>
      <c r="T4" s="13">
        <v>40712.15</v>
      </c>
      <c r="U4" s="11" t="s">
        <v>7</v>
      </c>
      <c r="V4" s="14">
        <v>44463</v>
      </c>
      <c r="W4" s="14">
        <v>44468</v>
      </c>
      <c r="X4" s="15">
        <f t="shared" si="2"/>
        <v>5</v>
      </c>
      <c r="Y4" s="10"/>
      <c r="Z4" s="11"/>
      <c r="AA4" s="11"/>
      <c r="AB4" s="13">
        <v>0</v>
      </c>
      <c r="AC4" s="11"/>
      <c r="AD4" s="14"/>
      <c r="AE4" s="14"/>
      <c r="AF4" s="15">
        <f t="shared" si="3"/>
        <v>0</v>
      </c>
      <c r="AG4" s="10"/>
      <c r="AH4" s="11"/>
      <c r="AI4" s="11"/>
      <c r="AJ4" s="13">
        <v>0</v>
      </c>
      <c r="AK4" s="11"/>
      <c r="AL4" s="14"/>
      <c r="AM4" s="14"/>
      <c r="AN4" s="15">
        <f t="shared" si="4"/>
        <v>0</v>
      </c>
      <c r="AO4" s="10"/>
      <c r="AP4" s="11"/>
      <c r="AQ4" s="11"/>
      <c r="AR4" s="13">
        <v>0</v>
      </c>
      <c r="AS4" s="11"/>
      <c r="AT4" s="14"/>
      <c r="AU4" s="14"/>
      <c r="AV4" s="15">
        <f t="shared" si="5"/>
        <v>0</v>
      </c>
      <c r="AW4" s="10"/>
      <c r="AX4" s="11"/>
      <c r="AY4" s="11"/>
      <c r="AZ4" s="13">
        <v>0</v>
      </c>
      <c r="BA4" s="11"/>
      <c r="BB4" s="14"/>
      <c r="BC4" s="14"/>
      <c r="BD4" s="15">
        <f t="shared" si="6"/>
        <v>0</v>
      </c>
      <c r="BE4" s="10"/>
      <c r="BF4" s="11"/>
      <c r="BG4" s="11"/>
      <c r="BH4" s="13">
        <v>0</v>
      </c>
      <c r="BI4" s="11"/>
      <c r="BJ4" s="14"/>
      <c r="BK4" s="14"/>
      <c r="BL4" s="15">
        <f t="shared" si="7"/>
        <v>0</v>
      </c>
      <c r="BM4" s="10"/>
      <c r="BN4" s="11"/>
      <c r="BO4" s="11"/>
      <c r="BP4" s="13">
        <v>0</v>
      </c>
      <c r="BQ4" s="11"/>
      <c r="BR4" s="14"/>
      <c r="BS4" s="14"/>
      <c r="BT4" s="15">
        <f t="shared" si="8"/>
        <v>0</v>
      </c>
      <c r="BV4" s="18"/>
      <c r="BW4" s="18"/>
      <c r="BX4" s="19">
        <v>0</v>
      </c>
      <c r="BY4" s="18"/>
      <c r="BZ4" s="20"/>
      <c r="CA4" s="20"/>
      <c r="CB4" s="21">
        <f t="shared" si="9"/>
        <v>0</v>
      </c>
      <c r="CD4" s="22"/>
      <c r="CE4" s="18"/>
      <c r="CF4" s="19">
        <v>0</v>
      </c>
      <c r="CG4" s="18"/>
      <c r="CH4" s="20"/>
      <c r="CI4" s="20"/>
      <c r="CJ4" s="21">
        <f t="shared" si="10"/>
        <v>0</v>
      </c>
      <c r="CL4" s="18"/>
      <c r="CM4" s="18"/>
      <c r="CN4" s="19">
        <v>0</v>
      </c>
      <c r="CO4" s="18"/>
      <c r="CP4" s="20"/>
      <c r="CQ4" s="20"/>
      <c r="CR4" s="21">
        <f t="shared" si="11"/>
        <v>0</v>
      </c>
      <c r="CT4" s="22"/>
      <c r="CU4" s="18"/>
      <c r="CV4" s="19">
        <v>0</v>
      </c>
      <c r="CW4" s="18"/>
      <c r="CX4" s="20"/>
      <c r="CY4" s="20"/>
      <c r="CZ4" s="21">
        <f t="shared" si="12"/>
        <v>0</v>
      </c>
      <c r="DB4" s="22"/>
      <c r="DC4" s="18"/>
      <c r="DD4" s="19">
        <v>0</v>
      </c>
      <c r="DE4" s="18"/>
      <c r="DF4" s="20"/>
      <c r="DG4" s="20"/>
      <c r="DH4" s="21">
        <f t="shared" si="13"/>
        <v>0</v>
      </c>
      <c r="DJ4" s="18"/>
      <c r="DK4" s="18"/>
      <c r="DL4" s="19">
        <v>0</v>
      </c>
      <c r="DM4" s="18"/>
      <c r="DN4" s="20"/>
      <c r="DO4" s="20"/>
      <c r="DP4" s="21">
        <f t="shared" si="14"/>
        <v>0</v>
      </c>
    </row>
    <row r="5" spans="1:120" s="17" customFormat="1" ht="12.75" customHeight="1">
      <c r="A5" s="10"/>
      <c r="B5" s="23" t="s">
        <v>8</v>
      </c>
      <c r="C5" s="12">
        <v>1180093</v>
      </c>
      <c r="D5" s="13">
        <v>3944.84</v>
      </c>
      <c r="E5" s="11" t="s">
        <v>9</v>
      </c>
      <c r="F5" s="14">
        <v>44407</v>
      </c>
      <c r="G5" s="14">
        <v>44419</v>
      </c>
      <c r="H5" s="15">
        <f t="shared" si="0"/>
        <v>12</v>
      </c>
      <c r="I5" s="10"/>
      <c r="J5" s="11">
        <v>12</v>
      </c>
      <c r="K5" s="24">
        <v>1350182</v>
      </c>
      <c r="L5" s="13">
        <v>81355.24</v>
      </c>
      <c r="M5" s="11" t="s">
        <v>10</v>
      </c>
      <c r="N5" s="14">
        <v>44414</v>
      </c>
      <c r="O5" s="14">
        <v>44435</v>
      </c>
      <c r="P5" s="15">
        <f t="shared" si="1"/>
        <v>21</v>
      </c>
      <c r="Q5" s="10"/>
      <c r="R5" s="11">
        <v>12</v>
      </c>
      <c r="S5" s="24">
        <v>1350189</v>
      </c>
      <c r="T5" s="13">
        <v>74350.34</v>
      </c>
      <c r="U5" s="11" t="s">
        <v>10</v>
      </c>
      <c r="V5" s="14">
        <v>44440</v>
      </c>
      <c r="W5" s="14">
        <v>44467</v>
      </c>
      <c r="X5" s="15">
        <f t="shared" si="2"/>
        <v>27</v>
      </c>
      <c r="Y5" s="10"/>
      <c r="Z5" s="11"/>
      <c r="AA5" s="11"/>
      <c r="AB5" s="13">
        <v>0</v>
      </c>
      <c r="AC5" s="11"/>
      <c r="AD5" s="14"/>
      <c r="AE5" s="14"/>
      <c r="AF5" s="15">
        <f t="shared" si="3"/>
        <v>0</v>
      </c>
      <c r="AG5" s="10"/>
      <c r="AH5" s="11"/>
      <c r="AI5" s="11"/>
      <c r="AJ5" s="13">
        <v>0</v>
      </c>
      <c r="AK5" s="11"/>
      <c r="AL5" s="14"/>
      <c r="AM5" s="14"/>
      <c r="AN5" s="15">
        <f t="shared" si="4"/>
        <v>0</v>
      </c>
      <c r="AO5" s="10"/>
      <c r="AP5" s="11"/>
      <c r="AQ5" s="11"/>
      <c r="AR5" s="13">
        <v>0</v>
      </c>
      <c r="AS5" s="11"/>
      <c r="AT5" s="14"/>
      <c r="AU5" s="14"/>
      <c r="AV5" s="15">
        <f t="shared" si="5"/>
        <v>0</v>
      </c>
      <c r="AW5" s="10"/>
      <c r="AX5" s="11"/>
      <c r="AY5" s="11"/>
      <c r="AZ5" s="13">
        <v>0</v>
      </c>
      <c r="BA5" s="11"/>
      <c r="BB5" s="14"/>
      <c r="BC5" s="14"/>
      <c r="BD5" s="15">
        <f t="shared" si="6"/>
        <v>0</v>
      </c>
      <c r="BE5" s="10"/>
      <c r="BF5" s="11"/>
      <c r="BG5" s="11"/>
      <c r="BH5" s="13">
        <v>0</v>
      </c>
      <c r="BI5" s="11"/>
      <c r="BJ5" s="14"/>
      <c r="BK5" s="14"/>
      <c r="BL5" s="15">
        <f t="shared" si="7"/>
        <v>0</v>
      </c>
      <c r="BM5" s="10"/>
      <c r="BN5" s="11"/>
      <c r="BO5" s="11"/>
      <c r="BP5" s="13">
        <v>0</v>
      </c>
      <c r="BQ5" s="11"/>
      <c r="BR5" s="14"/>
      <c r="BS5" s="14"/>
      <c r="BT5" s="15">
        <f t="shared" si="8"/>
        <v>0</v>
      </c>
      <c r="BV5" s="18"/>
      <c r="BW5" s="18"/>
      <c r="BX5" s="19">
        <v>0</v>
      </c>
      <c r="BY5" s="18"/>
      <c r="BZ5" s="20"/>
      <c r="CA5" s="20"/>
      <c r="CB5" s="21">
        <f t="shared" si="9"/>
        <v>0</v>
      </c>
      <c r="CD5" s="22"/>
      <c r="CE5" s="18"/>
      <c r="CF5" s="19">
        <v>0</v>
      </c>
      <c r="CG5" s="18"/>
      <c r="CH5" s="20"/>
      <c r="CI5" s="20"/>
      <c r="CJ5" s="21">
        <f t="shared" si="10"/>
        <v>0</v>
      </c>
      <c r="CL5" s="18"/>
      <c r="CM5" s="18"/>
      <c r="CN5" s="19">
        <v>0</v>
      </c>
      <c r="CO5" s="18"/>
      <c r="CP5" s="20"/>
      <c r="CQ5" s="20"/>
      <c r="CR5" s="21">
        <f t="shared" si="11"/>
        <v>0</v>
      </c>
      <c r="CT5" s="22"/>
      <c r="CU5" s="18"/>
      <c r="CV5" s="19">
        <v>0</v>
      </c>
      <c r="CW5" s="18"/>
      <c r="CX5" s="20"/>
      <c r="CY5" s="20"/>
      <c r="CZ5" s="21">
        <f t="shared" si="12"/>
        <v>0</v>
      </c>
      <c r="DB5" s="22"/>
      <c r="DC5" s="18"/>
      <c r="DD5" s="19">
        <v>0</v>
      </c>
      <c r="DE5" s="18"/>
      <c r="DF5" s="20"/>
      <c r="DG5" s="20"/>
      <c r="DH5" s="21">
        <f t="shared" si="13"/>
        <v>0</v>
      </c>
      <c r="DJ5" s="18"/>
      <c r="DK5" s="18"/>
      <c r="DL5" s="19">
        <v>0</v>
      </c>
      <c r="DM5" s="18"/>
      <c r="DN5" s="20"/>
      <c r="DO5" s="20"/>
      <c r="DP5" s="21">
        <f t="shared" si="14"/>
        <v>0</v>
      </c>
    </row>
    <row r="6" spans="1:120" s="17" customFormat="1" ht="12.75" customHeight="1">
      <c r="A6" s="10"/>
      <c r="B6" s="11">
        <v>11</v>
      </c>
      <c r="C6" s="24">
        <v>1350173</v>
      </c>
      <c r="D6" s="19">
        <v>53470.49</v>
      </c>
      <c r="E6" s="11" t="s">
        <v>10</v>
      </c>
      <c r="F6" s="20">
        <v>44379</v>
      </c>
      <c r="G6" s="14">
        <v>44406</v>
      </c>
      <c r="H6" s="15">
        <f t="shared" si="0"/>
        <v>27</v>
      </c>
      <c r="I6" s="10"/>
      <c r="J6" s="11">
        <v>8</v>
      </c>
      <c r="K6" s="24">
        <v>1350183</v>
      </c>
      <c r="L6" s="13">
        <v>51286.61</v>
      </c>
      <c r="M6" s="11" t="s">
        <v>10</v>
      </c>
      <c r="N6" s="14">
        <v>44428</v>
      </c>
      <c r="O6" s="14">
        <v>44435</v>
      </c>
      <c r="P6" s="15">
        <f t="shared" si="1"/>
        <v>7</v>
      </c>
      <c r="Q6" s="10"/>
      <c r="R6" s="11">
        <v>42</v>
      </c>
      <c r="S6" s="24">
        <v>1350190</v>
      </c>
      <c r="T6" s="13">
        <v>188785.04</v>
      </c>
      <c r="U6" s="11" t="s">
        <v>10</v>
      </c>
      <c r="V6" s="14">
        <v>44463</v>
      </c>
      <c r="W6" s="14">
        <v>44467</v>
      </c>
      <c r="X6" s="15">
        <f t="shared" si="2"/>
        <v>4</v>
      </c>
      <c r="Y6" s="10"/>
      <c r="Z6" s="11"/>
      <c r="AA6" s="11"/>
      <c r="AB6" s="13">
        <v>0</v>
      </c>
      <c r="AC6" s="11"/>
      <c r="AD6" s="14"/>
      <c r="AE6" s="14"/>
      <c r="AF6" s="15">
        <f t="shared" si="3"/>
        <v>0</v>
      </c>
      <c r="AG6" s="10"/>
      <c r="AH6" s="11"/>
      <c r="AI6" s="11"/>
      <c r="AJ6" s="13">
        <v>0</v>
      </c>
      <c r="AK6" s="11"/>
      <c r="AL6" s="14"/>
      <c r="AM6" s="14"/>
      <c r="AN6" s="15">
        <f t="shared" si="4"/>
        <v>0</v>
      </c>
      <c r="AO6" s="10"/>
      <c r="AP6" s="11"/>
      <c r="AQ6" s="11"/>
      <c r="AR6" s="13">
        <v>0</v>
      </c>
      <c r="AS6" s="11"/>
      <c r="AT6" s="14"/>
      <c r="AU6" s="14"/>
      <c r="AV6" s="15">
        <f t="shared" si="5"/>
        <v>0</v>
      </c>
      <c r="AW6" s="10"/>
      <c r="AX6" s="11"/>
      <c r="AY6" s="11"/>
      <c r="AZ6" s="13">
        <v>0</v>
      </c>
      <c r="BA6" s="11"/>
      <c r="BB6" s="14"/>
      <c r="BC6" s="14"/>
      <c r="BD6" s="15">
        <f t="shared" si="6"/>
        <v>0</v>
      </c>
      <c r="BE6" s="10"/>
      <c r="BF6" s="11"/>
      <c r="BG6" s="11"/>
      <c r="BH6" s="13">
        <v>0</v>
      </c>
      <c r="BI6" s="11"/>
      <c r="BJ6" s="14"/>
      <c r="BK6" s="14"/>
      <c r="BL6" s="15">
        <f t="shared" si="7"/>
        <v>0</v>
      </c>
      <c r="BM6" s="10"/>
      <c r="BN6" s="11"/>
      <c r="BO6" s="11"/>
      <c r="BP6" s="13">
        <v>0</v>
      </c>
      <c r="BQ6" s="11"/>
      <c r="BR6" s="14"/>
      <c r="BS6" s="14"/>
      <c r="BT6" s="15">
        <f t="shared" si="8"/>
        <v>0</v>
      </c>
      <c r="BV6" s="18"/>
      <c r="BW6" s="18"/>
      <c r="BX6" s="19">
        <v>0</v>
      </c>
      <c r="BY6" s="18"/>
      <c r="BZ6" s="20"/>
      <c r="CA6" s="20"/>
      <c r="CB6" s="21">
        <f t="shared" si="9"/>
        <v>0</v>
      </c>
      <c r="CD6" s="22"/>
      <c r="CE6" s="18"/>
      <c r="CF6" s="19">
        <v>0</v>
      </c>
      <c r="CG6" s="18"/>
      <c r="CH6" s="20"/>
      <c r="CI6" s="20"/>
      <c r="CJ6" s="21">
        <f t="shared" si="10"/>
        <v>0</v>
      </c>
      <c r="CL6" s="18"/>
      <c r="CM6" s="18"/>
      <c r="CN6" s="19">
        <v>0</v>
      </c>
      <c r="CO6" s="18"/>
      <c r="CP6" s="20"/>
      <c r="CQ6" s="20"/>
      <c r="CR6" s="21">
        <f t="shared" si="11"/>
        <v>0</v>
      </c>
      <c r="CT6" s="22"/>
      <c r="CU6" s="18"/>
      <c r="CV6" s="19">
        <v>0</v>
      </c>
      <c r="CW6" s="18"/>
      <c r="CX6" s="20"/>
      <c r="CY6" s="20"/>
      <c r="CZ6" s="21">
        <f t="shared" si="12"/>
        <v>0</v>
      </c>
      <c r="DB6" s="22"/>
      <c r="DC6" s="18"/>
      <c r="DD6" s="19">
        <v>0</v>
      </c>
      <c r="DE6" s="18"/>
      <c r="DF6" s="20"/>
      <c r="DG6" s="20"/>
      <c r="DH6" s="21">
        <f t="shared" si="13"/>
        <v>0</v>
      </c>
      <c r="DJ6" s="18"/>
      <c r="DK6" s="18"/>
      <c r="DL6" s="19">
        <v>0</v>
      </c>
      <c r="DM6" s="18"/>
      <c r="DN6" s="20"/>
      <c r="DO6" s="20"/>
      <c r="DP6" s="21">
        <f t="shared" si="14"/>
        <v>0</v>
      </c>
    </row>
    <row r="7" spans="1:120" s="17" customFormat="1" ht="12.75" customHeight="1">
      <c r="A7" s="10"/>
      <c r="B7" s="11">
        <v>8</v>
      </c>
      <c r="C7" s="24">
        <v>1350174</v>
      </c>
      <c r="D7" s="19">
        <v>67085</v>
      </c>
      <c r="E7" s="11" t="s">
        <v>10</v>
      </c>
      <c r="F7" s="20">
        <v>44385</v>
      </c>
      <c r="G7" s="14">
        <v>44406</v>
      </c>
      <c r="H7" s="15">
        <f t="shared" si="0"/>
        <v>21</v>
      </c>
      <c r="I7" s="10"/>
      <c r="J7" s="11">
        <v>17</v>
      </c>
      <c r="K7" s="24">
        <v>1350184</v>
      </c>
      <c r="L7" s="13">
        <v>99680.75</v>
      </c>
      <c r="M7" s="11" t="s">
        <v>10</v>
      </c>
      <c r="N7" s="14">
        <v>44431</v>
      </c>
      <c r="O7" s="14">
        <v>44433</v>
      </c>
      <c r="P7" s="15">
        <f t="shared" si="1"/>
        <v>2</v>
      </c>
      <c r="Q7" s="10"/>
      <c r="R7" s="11">
        <v>9</v>
      </c>
      <c r="S7" s="24">
        <v>1350191</v>
      </c>
      <c r="T7" s="13">
        <v>85604.08</v>
      </c>
      <c r="U7" s="11" t="s">
        <v>10</v>
      </c>
      <c r="V7" s="14">
        <v>44463</v>
      </c>
      <c r="W7" s="14">
        <v>44467</v>
      </c>
      <c r="X7" s="15">
        <f t="shared" si="2"/>
        <v>4</v>
      </c>
      <c r="Y7" s="10"/>
      <c r="Z7" s="11"/>
      <c r="AA7" s="11"/>
      <c r="AB7" s="13">
        <v>0</v>
      </c>
      <c r="AC7" s="11"/>
      <c r="AD7" s="14"/>
      <c r="AE7" s="14"/>
      <c r="AF7" s="15">
        <f t="shared" si="3"/>
        <v>0</v>
      </c>
      <c r="AG7" s="10"/>
      <c r="AH7" s="11"/>
      <c r="AI7" s="11"/>
      <c r="AJ7" s="13">
        <v>0</v>
      </c>
      <c r="AK7" s="11"/>
      <c r="AL7" s="14"/>
      <c r="AM7" s="14"/>
      <c r="AN7" s="15">
        <f t="shared" si="4"/>
        <v>0</v>
      </c>
      <c r="AO7" s="10"/>
      <c r="AP7" s="11"/>
      <c r="AQ7" s="11"/>
      <c r="AR7" s="13">
        <v>0</v>
      </c>
      <c r="AS7" s="11"/>
      <c r="AT7" s="14"/>
      <c r="AU7" s="14"/>
      <c r="AV7" s="15">
        <f t="shared" si="5"/>
        <v>0</v>
      </c>
      <c r="AW7" s="10"/>
      <c r="AX7" s="11"/>
      <c r="AY7" s="11"/>
      <c r="AZ7" s="13">
        <v>0</v>
      </c>
      <c r="BA7" s="11"/>
      <c r="BB7" s="14"/>
      <c r="BC7" s="14"/>
      <c r="BD7" s="15">
        <f t="shared" si="6"/>
        <v>0</v>
      </c>
      <c r="BE7" s="10"/>
      <c r="BF7" s="11"/>
      <c r="BG7" s="11"/>
      <c r="BH7" s="13">
        <v>0</v>
      </c>
      <c r="BI7" s="11"/>
      <c r="BJ7" s="14"/>
      <c r="BK7" s="14"/>
      <c r="BL7" s="15">
        <f t="shared" si="7"/>
        <v>0</v>
      </c>
      <c r="BM7" s="10"/>
      <c r="BN7" s="11"/>
      <c r="BO7" s="11"/>
      <c r="BP7" s="13">
        <v>0</v>
      </c>
      <c r="BQ7" s="11"/>
      <c r="BR7" s="14"/>
      <c r="BS7" s="14"/>
      <c r="BT7" s="15">
        <f t="shared" si="8"/>
        <v>0</v>
      </c>
      <c r="BV7" s="18"/>
      <c r="BW7" s="18"/>
      <c r="BX7" s="19">
        <v>0</v>
      </c>
      <c r="BY7" s="18"/>
      <c r="BZ7" s="20"/>
      <c r="CA7" s="20"/>
      <c r="CB7" s="21">
        <f t="shared" si="9"/>
        <v>0</v>
      </c>
      <c r="CD7" s="22"/>
      <c r="CE7" s="18"/>
      <c r="CF7" s="19">
        <v>0</v>
      </c>
      <c r="CG7" s="18"/>
      <c r="CH7" s="20"/>
      <c r="CI7" s="20"/>
      <c r="CJ7" s="21">
        <f t="shared" si="10"/>
        <v>0</v>
      </c>
      <c r="CL7" s="18"/>
      <c r="CM7" s="18"/>
      <c r="CN7" s="19">
        <v>0</v>
      </c>
      <c r="CO7" s="18"/>
      <c r="CP7" s="20"/>
      <c r="CQ7" s="20"/>
      <c r="CR7" s="21">
        <f t="shared" si="11"/>
        <v>0</v>
      </c>
      <c r="CT7" s="22"/>
      <c r="CU7" s="18"/>
      <c r="CV7" s="19">
        <v>0</v>
      </c>
      <c r="CW7" s="18"/>
      <c r="CX7" s="20"/>
      <c r="CY7" s="20"/>
      <c r="CZ7" s="21">
        <f t="shared" si="12"/>
        <v>0</v>
      </c>
      <c r="DB7" s="22"/>
      <c r="DC7" s="18"/>
      <c r="DD7" s="19">
        <v>0</v>
      </c>
      <c r="DE7" s="18"/>
      <c r="DF7" s="20"/>
      <c r="DG7" s="20"/>
      <c r="DH7" s="21">
        <f t="shared" si="13"/>
        <v>0</v>
      </c>
      <c r="DJ7" s="18"/>
      <c r="DK7" s="18"/>
      <c r="DL7" s="19">
        <v>0</v>
      </c>
      <c r="DM7" s="18"/>
      <c r="DN7" s="20"/>
      <c r="DO7" s="20"/>
      <c r="DP7" s="21">
        <f t="shared" si="14"/>
        <v>0</v>
      </c>
    </row>
    <row r="8" spans="1:120" s="17" customFormat="1" ht="12.75" customHeight="1">
      <c r="A8" s="10"/>
      <c r="B8" s="11">
        <v>14</v>
      </c>
      <c r="C8" s="24">
        <v>1350175</v>
      </c>
      <c r="D8" s="13">
        <v>74285.33</v>
      </c>
      <c r="E8" s="11" t="s">
        <v>10</v>
      </c>
      <c r="F8" s="14">
        <v>44390</v>
      </c>
      <c r="G8" s="14">
        <v>44406</v>
      </c>
      <c r="H8" s="15">
        <f t="shared" si="0"/>
        <v>16</v>
      </c>
      <c r="I8" s="10"/>
      <c r="J8" s="11">
        <v>14</v>
      </c>
      <c r="K8" s="24">
        <v>1350185</v>
      </c>
      <c r="L8" s="13">
        <v>67573.91</v>
      </c>
      <c r="M8" s="11" t="s">
        <v>10</v>
      </c>
      <c r="N8" s="14">
        <v>44431</v>
      </c>
      <c r="O8" s="14">
        <v>44435</v>
      </c>
      <c r="P8" s="15">
        <f t="shared" si="1"/>
        <v>4</v>
      </c>
      <c r="Q8" s="10"/>
      <c r="R8" s="25" t="s">
        <v>8</v>
      </c>
      <c r="S8" s="24">
        <v>1350192</v>
      </c>
      <c r="T8" s="13">
        <v>27899.16</v>
      </c>
      <c r="U8" s="11" t="s">
        <v>11</v>
      </c>
      <c r="V8" s="14">
        <v>44467</v>
      </c>
      <c r="W8" s="14">
        <v>44467</v>
      </c>
      <c r="X8" s="15">
        <f t="shared" si="2"/>
        <v>1</v>
      </c>
      <c r="Y8" s="10"/>
      <c r="Z8" s="11"/>
      <c r="AA8" s="11"/>
      <c r="AB8" s="13">
        <v>0</v>
      </c>
      <c r="AC8" s="11"/>
      <c r="AD8" s="14"/>
      <c r="AE8" s="14"/>
      <c r="AF8" s="15">
        <f t="shared" si="3"/>
        <v>0</v>
      </c>
      <c r="AG8" s="10"/>
      <c r="AH8" s="11"/>
      <c r="AI8" s="11"/>
      <c r="AJ8" s="13">
        <v>0</v>
      </c>
      <c r="AK8" s="11"/>
      <c r="AL8" s="14"/>
      <c r="AM8" s="14"/>
      <c r="AN8" s="15">
        <f t="shared" si="4"/>
        <v>0</v>
      </c>
      <c r="AO8" s="10"/>
      <c r="AP8" s="11"/>
      <c r="AQ8" s="11"/>
      <c r="AR8" s="13">
        <v>0</v>
      </c>
      <c r="AS8" s="11"/>
      <c r="AT8" s="14"/>
      <c r="AU8" s="14"/>
      <c r="AV8" s="15">
        <f t="shared" si="5"/>
        <v>0</v>
      </c>
      <c r="AW8" s="10"/>
      <c r="AX8" s="11"/>
      <c r="AY8" s="11"/>
      <c r="AZ8" s="13">
        <v>0</v>
      </c>
      <c r="BA8" s="11"/>
      <c r="BB8" s="14"/>
      <c r="BC8" s="14"/>
      <c r="BD8" s="15">
        <f t="shared" si="6"/>
        <v>0</v>
      </c>
      <c r="BE8" s="10"/>
      <c r="BF8" s="11"/>
      <c r="BG8" s="11"/>
      <c r="BH8" s="13">
        <v>0</v>
      </c>
      <c r="BI8" s="11"/>
      <c r="BJ8" s="14"/>
      <c r="BK8" s="14"/>
      <c r="BL8" s="15">
        <f t="shared" si="7"/>
        <v>0</v>
      </c>
      <c r="BM8" s="10"/>
      <c r="BN8" s="11"/>
      <c r="BO8" s="11"/>
      <c r="BP8" s="13">
        <v>0</v>
      </c>
      <c r="BQ8" s="11"/>
      <c r="BR8" s="14"/>
      <c r="BS8" s="14"/>
      <c r="BT8" s="15">
        <f t="shared" si="8"/>
        <v>0</v>
      </c>
      <c r="BV8" s="18"/>
      <c r="BW8" s="18"/>
      <c r="BX8" s="19">
        <v>0</v>
      </c>
      <c r="BY8" s="18"/>
      <c r="BZ8" s="20"/>
      <c r="CA8" s="20"/>
      <c r="CB8" s="21">
        <f t="shared" si="9"/>
        <v>0</v>
      </c>
      <c r="CD8" s="22"/>
      <c r="CE8" s="18"/>
      <c r="CF8" s="19">
        <v>0</v>
      </c>
      <c r="CG8" s="18"/>
      <c r="CH8" s="20"/>
      <c r="CI8" s="20"/>
      <c r="CJ8" s="21">
        <f t="shared" si="10"/>
        <v>0</v>
      </c>
      <c r="CL8" s="18"/>
      <c r="CM8" s="18"/>
      <c r="CN8" s="19">
        <v>0</v>
      </c>
      <c r="CO8" s="18"/>
      <c r="CP8" s="20"/>
      <c r="CQ8" s="20"/>
      <c r="CR8" s="21">
        <f t="shared" si="11"/>
        <v>0</v>
      </c>
      <c r="CT8" s="22"/>
      <c r="CU8" s="18"/>
      <c r="CV8" s="19">
        <v>0</v>
      </c>
      <c r="CW8" s="18"/>
      <c r="CX8" s="20"/>
      <c r="CY8" s="20"/>
      <c r="CZ8" s="21">
        <f t="shared" si="12"/>
        <v>0</v>
      </c>
      <c r="DB8" s="22"/>
      <c r="DC8" s="18"/>
      <c r="DD8" s="19">
        <v>0</v>
      </c>
      <c r="DE8" s="18"/>
      <c r="DF8" s="20"/>
      <c r="DG8" s="20"/>
      <c r="DH8" s="21">
        <f t="shared" si="13"/>
        <v>0</v>
      </c>
      <c r="DJ8" s="18"/>
      <c r="DK8" s="18"/>
      <c r="DL8" s="19">
        <v>0</v>
      </c>
      <c r="DM8" s="18"/>
      <c r="DN8" s="20"/>
      <c r="DO8" s="20"/>
      <c r="DP8" s="21">
        <f t="shared" si="14"/>
        <v>0</v>
      </c>
    </row>
    <row r="9" spans="1:120" s="17" customFormat="1" ht="12.75" customHeight="1">
      <c r="A9" s="10"/>
      <c r="B9" s="11">
        <v>6</v>
      </c>
      <c r="C9" s="24">
        <v>1350176</v>
      </c>
      <c r="D9" s="13">
        <v>32861.31</v>
      </c>
      <c r="E9" s="11" t="s">
        <v>10</v>
      </c>
      <c r="F9" s="14">
        <v>44393</v>
      </c>
      <c r="G9" s="14">
        <v>44406</v>
      </c>
      <c r="H9" s="15">
        <f t="shared" si="0"/>
        <v>13</v>
      </c>
      <c r="I9" s="10"/>
      <c r="J9" s="11">
        <v>15</v>
      </c>
      <c r="K9" s="24">
        <v>1350186</v>
      </c>
      <c r="L9" s="13">
        <v>73522.71</v>
      </c>
      <c r="M9" s="11" t="s">
        <v>10</v>
      </c>
      <c r="N9" s="14">
        <v>44432</v>
      </c>
      <c r="O9" s="14">
        <v>44435</v>
      </c>
      <c r="P9" s="15">
        <f t="shared" si="1"/>
        <v>3</v>
      </c>
      <c r="Q9" s="10"/>
      <c r="R9" s="11">
        <v>8</v>
      </c>
      <c r="S9" s="24">
        <v>1350193</v>
      </c>
      <c r="T9" s="13">
        <v>84051.66</v>
      </c>
      <c r="U9" s="11" t="s">
        <v>12</v>
      </c>
      <c r="V9" s="14">
        <v>44469</v>
      </c>
      <c r="W9" s="14"/>
      <c r="X9" s="15">
        <f t="shared" si="2"/>
        <v>0</v>
      </c>
      <c r="Y9" s="10"/>
      <c r="Z9" s="11"/>
      <c r="AA9" s="11"/>
      <c r="AB9" s="13">
        <v>0</v>
      </c>
      <c r="AC9" s="11"/>
      <c r="AD9" s="14"/>
      <c r="AE9" s="14"/>
      <c r="AF9" s="15">
        <f t="shared" si="3"/>
        <v>0</v>
      </c>
      <c r="AG9" s="10"/>
      <c r="AH9" s="11"/>
      <c r="AI9" s="11"/>
      <c r="AJ9" s="13">
        <v>0</v>
      </c>
      <c r="AK9" s="11"/>
      <c r="AL9" s="14"/>
      <c r="AM9" s="14"/>
      <c r="AN9" s="15">
        <f t="shared" si="4"/>
        <v>0</v>
      </c>
      <c r="AO9" s="10"/>
      <c r="AP9" s="11"/>
      <c r="AQ9" s="11"/>
      <c r="AR9" s="13">
        <v>0</v>
      </c>
      <c r="AS9" s="11"/>
      <c r="AT9" s="14"/>
      <c r="AU9" s="14"/>
      <c r="AV9" s="15">
        <f t="shared" si="5"/>
        <v>0</v>
      </c>
      <c r="AW9" s="10"/>
      <c r="AX9" s="11"/>
      <c r="AY9" s="11"/>
      <c r="AZ9" s="13">
        <v>0</v>
      </c>
      <c r="BA9" s="11"/>
      <c r="BB9" s="14"/>
      <c r="BC9" s="14"/>
      <c r="BD9" s="15">
        <f t="shared" si="6"/>
        <v>0</v>
      </c>
      <c r="BE9" s="10"/>
      <c r="BF9" s="11"/>
      <c r="BG9" s="11"/>
      <c r="BH9" s="13">
        <v>0</v>
      </c>
      <c r="BI9" s="11"/>
      <c r="BJ9" s="14"/>
      <c r="BK9" s="14"/>
      <c r="BL9" s="15">
        <f t="shared" si="7"/>
        <v>0</v>
      </c>
      <c r="BM9" s="10"/>
      <c r="BN9" s="11"/>
      <c r="BO9" s="11"/>
      <c r="BP9" s="13">
        <v>0</v>
      </c>
      <c r="BQ9" s="11"/>
      <c r="BR9" s="14"/>
      <c r="BS9" s="14"/>
      <c r="BT9" s="15">
        <f t="shared" si="8"/>
        <v>0</v>
      </c>
      <c r="BV9" s="18"/>
      <c r="BW9" s="18"/>
      <c r="BX9" s="19">
        <v>0</v>
      </c>
      <c r="BY9" s="18"/>
      <c r="BZ9" s="20"/>
      <c r="CA9" s="20"/>
      <c r="CB9" s="21">
        <f t="shared" si="9"/>
        <v>0</v>
      </c>
      <c r="CD9" s="22"/>
      <c r="CE9" s="18"/>
      <c r="CF9" s="19">
        <v>0</v>
      </c>
      <c r="CG9" s="18"/>
      <c r="CH9" s="20"/>
      <c r="CI9" s="20"/>
      <c r="CJ9" s="21">
        <f t="shared" si="10"/>
        <v>0</v>
      </c>
      <c r="CL9" s="18"/>
      <c r="CM9" s="18"/>
      <c r="CN9" s="19">
        <v>0</v>
      </c>
      <c r="CO9" s="18"/>
      <c r="CP9" s="20"/>
      <c r="CQ9" s="20"/>
      <c r="CR9" s="21">
        <f t="shared" si="11"/>
        <v>0</v>
      </c>
      <c r="CT9" s="22"/>
      <c r="CU9" s="18"/>
      <c r="CV9" s="19">
        <v>0</v>
      </c>
      <c r="CW9" s="18"/>
      <c r="CX9" s="20"/>
      <c r="CY9" s="20"/>
      <c r="CZ9" s="21">
        <f t="shared" si="12"/>
        <v>0</v>
      </c>
      <c r="DB9" s="22"/>
      <c r="DC9" s="18"/>
      <c r="DD9" s="19">
        <v>0</v>
      </c>
      <c r="DE9" s="18"/>
      <c r="DF9" s="20"/>
      <c r="DG9" s="20"/>
      <c r="DH9" s="21">
        <f t="shared" si="13"/>
        <v>0</v>
      </c>
      <c r="DJ9" s="18"/>
      <c r="DK9" s="18"/>
      <c r="DL9" s="19">
        <v>0</v>
      </c>
      <c r="DM9" s="18"/>
      <c r="DN9" s="20"/>
      <c r="DO9" s="20"/>
      <c r="DP9" s="21">
        <f t="shared" si="14"/>
        <v>0</v>
      </c>
    </row>
    <row r="10" spans="1:120" s="17" customFormat="1" ht="12.75" customHeight="1">
      <c r="A10" s="10"/>
      <c r="B10" s="11">
        <v>11</v>
      </c>
      <c r="C10" s="24">
        <v>1350177</v>
      </c>
      <c r="D10" s="13">
        <v>63702.14</v>
      </c>
      <c r="E10" s="11" t="s">
        <v>10</v>
      </c>
      <c r="F10" s="14">
        <v>44398</v>
      </c>
      <c r="G10" s="14">
        <v>44406</v>
      </c>
      <c r="H10" s="15">
        <f t="shared" si="0"/>
        <v>8</v>
      </c>
      <c r="I10" s="10"/>
      <c r="J10" s="11">
        <v>5</v>
      </c>
      <c r="K10" s="24">
        <v>1350187</v>
      </c>
      <c r="L10" s="13">
        <v>45340.01</v>
      </c>
      <c r="M10" s="11" t="s">
        <v>10</v>
      </c>
      <c r="N10" s="14">
        <v>44432</v>
      </c>
      <c r="O10" s="14">
        <v>44435</v>
      </c>
      <c r="P10" s="15">
        <f t="shared" si="1"/>
        <v>3</v>
      </c>
      <c r="Q10" s="26"/>
      <c r="R10" s="26"/>
      <c r="S10" s="26"/>
      <c r="T10" s="26">
        <v>0</v>
      </c>
      <c r="U10" s="26"/>
      <c r="V10" s="26"/>
      <c r="W10" s="26"/>
      <c r="X10" s="26">
        <f t="shared" si="2"/>
        <v>0</v>
      </c>
      <c r="Y10" s="10"/>
      <c r="Z10" s="11"/>
      <c r="AA10" s="11"/>
      <c r="AB10" s="13">
        <v>0</v>
      </c>
      <c r="AC10" s="11"/>
      <c r="AD10" s="14"/>
      <c r="AE10" s="14"/>
      <c r="AF10" s="15">
        <f t="shared" si="3"/>
        <v>0</v>
      </c>
      <c r="AG10" s="10"/>
      <c r="AH10" s="11"/>
      <c r="AI10" s="11"/>
      <c r="AJ10" s="13">
        <v>0</v>
      </c>
      <c r="AK10" s="11"/>
      <c r="AL10" s="14"/>
      <c r="AM10" s="14"/>
      <c r="AN10" s="15">
        <f t="shared" si="4"/>
        <v>0</v>
      </c>
      <c r="AO10" s="10"/>
      <c r="AP10" s="11"/>
      <c r="AQ10" s="11"/>
      <c r="AR10" s="13">
        <v>0</v>
      </c>
      <c r="AS10" s="11"/>
      <c r="AT10" s="14"/>
      <c r="AU10" s="14"/>
      <c r="AV10" s="15">
        <f t="shared" si="5"/>
        <v>0</v>
      </c>
      <c r="AW10" s="10"/>
      <c r="AX10" s="11"/>
      <c r="AY10" s="11"/>
      <c r="AZ10" s="13">
        <v>0</v>
      </c>
      <c r="BA10" s="11"/>
      <c r="BB10" s="14"/>
      <c r="BC10" s="14"/>
      <c r="BD10" s="15">
        <f t="shared" si="6"/>
        <v>0</v>
      </c>
      <c r="BE10" s="10"/>
      <c r="BF10" s="11"/>
      <c r="BG10" s="11"/>
      <c r="BH10" s="13">
        <v>0</v>
      </c>
      <c r="BI10" s="11"/>
      <c r="BJ10" s="14"/>
      <c r="BK10" s="14"/>
      <c r="BL10" s="15">
        <f t="shared" si="7"/>
        <v>0</v>
      </c>
      <c r="BM10" s="10"/>
      <c r="BN10" s="11"/>
      <c r="BO10" s="11"/>
      <c r="BP10" s="13">
        <v>0</v>
      </c>
      <c r="BQ10" s="11"/>
      <c r="BR10" s="14"/>
      <c r="BS10" s="14"/>
      <c r="BT10" s="15">
        <f t="shared" si="8"/>
        <v>0</v>
      </c>
      <c r="BV10" s="18"/>
      <c r="BW10" s="18"/>
      <c r="BX10" s="19">
        <v>0</v>
      </c>
      <c r="BY10" s="18"/>
      <c r="BZ10" s="20"/>
      <c r="CA10" s="20"/>
      <c r="CB10" s="21">
        <f t="shared" si="9"/>
        <v>0</v>
      </c>
      <c r="CD10" s="22"/>
      <c r="CE10" s="18"/>
      <c r="CF10" s="19">
        <v>0</v>
      </c>
      <c r="CG10" s="18"/>
      <c r="CH10" s="20"/>
      <c r="CI10" s="20"/>
      <c r="CJ10" s="21">
        <f t="shared" si="10"/>
        <v>0</v>
      </c>
      <c r="CL10" s="18"/>
      <c r="CM10" s="18"/>
      <c r="CN10" s="19">
        <v>0</v>
      </c>
      <c r="CO10" s="18"/>
      <c r="CP10" s="20"/>
      <c r="CQ10" s="20"/>
      <c r="CR10" s="21">
        <f t="shared" si="11"/>
        <v>0</v>
      </c>
      <c r="CT10" s="22"/>
      <c r="CU10" s="18"/>
      <c r="CV10" s="19">
        <v>0</v>
      </c>
      <c r="CW10" s="18"/>
      <c r="CX10" s="20"/>
      <c r="CY10" s="20"/>
      <c r="CZ10" s="21">
        <f t="shared" si="12"/>
        <v>0</v>
      </c>
      <c r="DB10" s="22"/>
      <c r="DC10" s="18"/>
      <c r="DD10" s="19">
        <v>0</v>
      </c>
      <c r="DE10" s="18"/>
      <c r="DF10" s="20"/>
      <c r="DG10" s="20"/>
      <c r="DH10" s="21">
        <f t="shared" si="13"/>
        <v>0</v>
      </c>
      <c r="DJ10" s="18"/>
      <c r="DK10" s="18"/>
      <c r="DL10" s="19">
        <v>0</v>
      </c>
      <c r="DM10" s="18"/>
      <c r="DN10" s="20"/>
      <c r="DO10" s="20"/>
      <c r="DP10" s="21">
        <f t="shared" si="14"/>
        <v>0</v>
      </c>
    </row>
    <row r="11" spans="1:120" s="17" customFormat="1" ht="12.75" customHeight="1">
      <c r="A11" s="10"/>
      <c r="B11" s="11">
        <v>7</v>
      </c>
      <c r="C11" s="24">
        <v>1350178</v>
      </c>
      <c r="D11" s="13">
        <v>33294.73</v>
      </c>
      <c r="E11" s="11" t="s">
        <v>10</v>
      </c>
      <c r="F11" s="14">
        <v>44400</v>
      </c>
      <c r="G11" s="14">
        <v>44406</v>
      </c>
      <c r="H11" s="15">
        <f t="shared" si="0"/>
        <v>6</v>
      </c>
      <c r="I11" s="10"/>
      <c r="J11" s="23" t="s">
        <v>8</v>
      </c>
      <c r="K11" s="24">
        <v>1350188</v>
      </c>
      <c r="L11" s="13">
        <v>40548.64</v>
      </c>
      <c r="M11" s="11" t="s">
        <v>11</v>
      </c>
      <c r="N11" s="14">
        <v>44436</v>
      </c>
      <c r="O11" s="14">
        <v>44439</v>
      </c>
      <c r="P11" s="15">
        <f t="shared" si="1"/>
        <v>3</v>
      </c>
      <c r="Q11" s="10"/>
      <c r="R11" s="11"/>
      <c r="S11" s="11"/>
      <c r="T11" s="13">
        <v>0</v>
      </c>
      <c r="U11" s="11"/>
      <c r="V11" s="14"/>
      <c r="W11" s="14"/>
      <c r="X11" s="15">
        <f t="shared" si="2"/>
        <v>0</v>
      </c>
      <c r="Y11" s="10"/>
      <c r="Z11" s="11"/>
      <c r="AA11" s="11"/>
      <c r="AB11" s="13">
        <v>0</v>
      </c>
      <c r="AC11" s="11"/>
      <c r="AD11" s="14"/>
      <c r="AE11" s="14"/>
      <c r="AF11" s="15">
        <f t="shared" si="3"/>
        <v>0</v>
      </c>
      <c r="AG11" s="10"/>
      <c r="AH11" s="11"/>
      <c r="AI11" s="11"/>
      <c r="AJ11" s="13">
        <v>0</v>
      </c>
      <c r="AK11" s="11"/>
      <c r="AL11" s="14"/>
      <c r="AM11" s="14"/>
      <c r="AN11" s="15">
        <f t="shared" si="4"/>
        <v>0</v>
      </c>
      <c r="AO11" s="10"/>
      <c r="AP11" s="11"/>
      <c r="AQ11" s="11"/>
      <c r="AR11" s="13">
        <v>0</v>
      </c>
      <c r="AS11" s="11"/>
      <c r="AT11" s="14"/>
      <c r="AU11" s="14"/>
      <c r="AV11" s="15">
        <f t="shared" si="5"/>
        <v>0</v>
      </c>
      <c r="AW11" s="10"/>
      <c r="AX11" s="11"/>
      <c r="AY11" s="11"/>
      <c r="AZ11" s="13">
        <v>0</v>
      </c>
      <c r="BA11" s="11"/>
      <c r="BB11" s="14"/>
      <c r="BC11" s="14"/>
      <c r="BD11" s="15">
        <f t="shared" si="6"/>
        <v>0</v>
      </c>
      <c r="BE11" s="10"/>
      <c r="BF11" s="11"/>
      <c r="BG11" s="11"/>
      <c r="BH11" s="13">
        <v>0</v>
      </c>
      <c r="BI11" s="11"/>
      <c r="BJ11" s="14"/>
      <c r="BK11" s="14"/>
      <c r="BL11" s="15">
        <f t="shared" si="7"/>
        <v>0</v>
      </c>
      <c r="BM11" s="10"/>
      <c r="BN11" s="11"/>
      <c r="BO11" s="11"/>
      <c r="BP11" s="13">
        <v>0</v>
      </c>
      <c r="BQ11" s="11"/>
      <c r="BR11" s="14"/>
      <c r="BS11" s="14"/>
      <c r="BT11" s="15">
        <f t="shared" si="8"/>
        <v>0</v>
      </c>
      <c r="BV11" s="18"/>
      <c r="BW11" s="18"/>
      <c r="BX11" s="19">
        <v>0</v>
      </c>
      <c r="BY11" s="18"/>
      <c r="BZ11" s="20"/>
      <c r="CA11" s="20"/>
      <c r="CB11" s="21">
        <f t="shared" si="9"/>
        <v>0</v>
      </c>
      <c r="CD11" s="22"/>
      <c r="CE11" s="18"/>
      <c r="CF11" s="19">
        <v>0</v>
      </c>
      <c r="CG11" s="18"/>
      <c r="CH11" s="20"/>
      <c r="CI11" s="20"/>
      <c r="CJ11" s="21">
        <f t="shared" si="10"/>
        <v>0</v>
      </c>
      <c r="CL11" s="18"/>
      <c r="CM11" s="18"/>
      <c r="CN11" s="19">
        <v>0</v>
      </c>
      <c r="CO11" s="18"/>
      <c r="CP11" s="20"/>
      <c r="CQ11" s="20"/>
      <c r="CR11" s="21">
        <f t="shared" si="11"/>
        <v>0</v>
      </c>
      <c r="CT11" s="22"/>
      <c r="CU11" s="18"/>
      <c r="CV11" s="19">
        <v>0</v>
      </c>
      <c r="CW11" s="18"/>
      <c r="CX11" s="20"/>
      <c r="CY11" s="20"/>
      <c r="CZ11" s="21">
        <f t="shared" si="12"/>
        <v>0</v>
      </c>
      <c r="DB11" s="22"/>
      <c r="DC11" s="18"/>
      <c r="DD11" s="19">
        <v>0</v>
      </c>
      <c r="DE11" s="18"/>
      <c r="DF11" s="20"/>
      <c r="DG11" s="20"/>
      <c r="DH11" s="21">
        <f t="shared" si="13"/>
        <v>0</v>
      </c>
      <c r="DJ11" s="18"/>
      <c r="DK11" s="18"/>
      <c r="DL11" s="19">
        <v>0</v>
      </c>
      <c r="DM11" s="18"/>
      <c r="DN11" s="20"/>
      <c r="DO11" s="20"/>
      <c r="DP11" s="21">
        <f t="shared" si="14"/>
        <v>0</v>
      </c>
    </row>
    <row r="12" spans="1:120" s="17" customFormat="1" ht="12.75" customHeight="1">
      <c r="A12" s="10"/>
      <c r="B12" s="11">
        <v>10</v>
      </c>
      <c r="C12" s="24">
        <v>1350179</v>
      </c>
      <c r="D12" s="13">
        <v>49104.57</v>
      </c>
      <c r="E12" s="11" t="s">
        <v>10</v>
      </c>
      <c r="F12" s="14">
        <v>44403</v>
      </c>
      <c r="G12" s="14">
        <v>44406</v>
      </c>
      <c r="H12" s="15">
        <f t="shared" si="0"/>
        <v>3</v>
      </c>
      <c r="I12" s="26" t="s">
        <v>13</v>
      </c>
      <c r="J12" s="26"/>
      <c r="K12" s="26"/>
      <c r="L12" s="26">
        <v>0</v>
      </c>
      <c r="M12" s="26"/>
      <c r="N12" s="26"/>
      <c r="O12" s="26"/>
      <c r="P12" s="26">
        <f t="shared" si="1"/>
        <v>0</v>
      </c>
      <c r="Q12" s="10"/>
      <c r="R12" s="11"/>
      <c r="S12" s="11"/>
      <c r="T12" s="13">
        <v>0</v>
      </c>
      <c r="U12" s="11"/>
      <c r="V12" s="14"/>
      <c r="W12" s="14"/>
      <c r="X12" s="15">
        <f t="shared" si="2"/>
        <v>0</v>
      </c>
      <c r="Y12" s="10"/>
      <c r="Z12" s="11"/>
      <c r="AA12" s="11"/>
      <c r="AB12" s="13">
        <v>0</v>
      </c>
      <c r="AC12" s="11"/>
      <c r="AD12" s="14"/>
      <c r="AE12" s="14"/>
      <c r="AF12" s="15">
        <f t="shared" si="3"/>
        <v>0</v>
      </c>
      <c r="AG12" s="10"/>
      <c r="AH12" s="11"/>
      <c r="AI12" s="11"/>
      <c r="AJ12" s="13">
        <v>0</v>
      </c>
      <c r="AK12" s="11"/>
      <c r="AL12" s="14"/>
      <c r="AM12" s="14"/>
      <c r="AN12" s="15">
        <f t="shared" si="4"/>
        <v>0</v>
      </c>
      <c r="AO12" s="10"/>
      <c r="AP12" s="11"/>
      <c r="AQ12" s="11"/>
      <c r="AR12" s="13">
        <v>0</v>
      </c>
      <c r="AS12" s="11"/>
      <c r="AT12" s="14"/>
      <c r="AU12" s="14"/>
      <c r="AV12" s="15">
        <f t="shared" si="5"/>
        <v>0</v>
      </c>
      <c r="AW12" s="10"/>
      <c r="AX12" s="11"/>
      <c r="AY12" s="11"/>
      <c r="AZ12" s="13">
        <v>0</v>
      </c>
      <c r="BA12" s="11"/>
      <c r="BB12" s="14"/>
      <c r="BC12" s="14"/>
      <c r="BD12" s="15">
        <f t="shared" si="6"/>
        <v>0</v>
      </c>
      <c r="BE12" s="10"/>
      <c r="BF12" s="11"/>
      <c r="BG12" s="11"/>
      <c r="BH12" s="13">
        <v>0</v>
      </c>
      <c r="BI12" s="11"/>
      <c r="BJ12" s="14"/>
      <c r="BK12" s="14"/>
      <c r="BL12" s="15">
        <f t="shared" si="7"/>
        <v>0</v>
      </c>
      <c r="BM12" s="10"/>
      <c r="BN12" s="11"/>
      <c r="BO12" s="11"/>
      <c r="BP12" s="13">
        <v>0</v>
      </c>
      <c r="BQ12" s="11"/>
      <c r="BR12" s="14"/>
      <c r="BS12" s="14"/>
      <c r="BT12" s="15">
        <f t="shared" si="8"/>
        <v>0</v>
      </c>
      <c r="BV12" s="18"/>
      <c r="BW12" s="18"/>
      <c r="BX12" s="19">
        <v>0</v>
      </c>
      <c r="BY12" s="18"/>
      <c r="BZ12" s="20"/>
      <c r="CA12" s="20"/>
      <c r="CB12" s="21">
        <f t="shared" si="9"/>
        <v>0</v>
      </c>
      <c r="CD12" s="22"/>
      <c r="CE12" s="18"/>
      <c r="CF12" s="19">
        <v>0</v>
      </c>
      <c r="CG12" s="18"/>
      <c r="CH12" s="20"/>
      <c r="CI12" s="20"/>
      <c r="CJ12" s="21">
        <f t="shared" si="10"/>
        <v>0</v>
      </c>
      <c r="CL12" s="18"/>
      <c r="CM12" s="18"/>
      <c r="CN12" s="19">
        <v>0</v>
      </c>
      <c r="CO12" s="18"/>
      <c r="CP12" s="20"/>
      <c r="CQ12" s="20"/>
      <c r="CR12" s="21">
        <f t="shared" si="11"/>
        <v>0</v>
      </c>
      <c r="CT12" s="22"/>
      <c r="CU12" s="18"/>
      <c r="CV12" s="19">
        <v>0</v>
      </c>
      <c r="CW12" s="18"/>
      <c r="CX12" s="20"/>
      <c r="CY12" s="20"/>
      <c r="CZ12" s="21">
        <f t="shared" si="12"/>
        <v>0</v>
      </c>
      <c r="DB12" s="22"/>
      <c r="DC12" s="18"/>
      <c r="DD12" s="19">
        <v>0</v>
      </c>
      <c r="DE12" s="18"/>
      <c r="DF12" s="20"/>
      <c r="DG12" s="20"/>
      <c r="DH12" s="21">
        <f t="shared" si="13"/>
        <v>0</v>
      </c>
      <c r="DJ12" s="18"/>
      <c r="DK12" s="18"/>
      <c r="DL12" s="19">
        <v>0</v>
      </c>
      <c r="DM12" s="18"/>
      <c r="DN12" s="20"/>
      <c r="DO12" s="20"/>
      <c r="DP12" s="21">
        <f t="shared" si="14"/>
        <v>0</v>
      </c>
    </row>
    <row r="13" spans="1:120" s="17" customFormat="1" ht="12.75" customHeight="1">
      <c r="A13" s="10"/>
      <c r="B13" s="23" t="s">
        <v>8</v>
      </c>
      <c r="C13" s="24">
        <v>1350180</v>
      </c>
      <c r="D13" s="13">
        <v>29904.28</v>
      </c>
      <c r="E13" s="11" t="s">
        <v>11</v>
      </c>
      <c r="F13" s="14">
        <v>44406</v>
      </c>
      <c r="G13" s="14">
        <v>44407</v>
      </c>
      <c r="H13" s="15">
        <f t="shared" si="0"/>
        <v>1</v>
      </c>
      <c r="I13" s="10"/>
      <c r="J13" s="23"/>
      <c r="K13" s="11"/>
      <c r="L13" s="13">
        <v>0</v>
      </c>
      <c r="M13" s="11"/>
      <c r="N13" s="14"/>
      <c r="O13" s="14"/>
      <c r="P13" s="15">
        <f t="shared" si="1"/>
        <v>0</v>
      </c>
      <c r="Q13" s="10"/>
      <c r="R13" s="11"/>
      <c r="S13" s="11"/>
      <c r="T13" s="13">
        <v>0</v>
      </c>
      <c r="U13" s="11"/>
      <c r="V13" s="14"/>
      <c r="W13" s="14"/>
      <c r="X13" s="15">
        <f t="shared" si="2"/>
        <v>0</v>
      </c>
      <c r="Y13" s="10"/>
      <c r="Z13" s="11"/>
      <c r="AA13" s="11"/>
      <c r="AB13" s="13">
        <v>0</v>
      </c>
      <c r="AC13" s="11"/>
      <c r="AD13" s="14"/>
      <c r="AE13" s="27"/>
      <c r="AF13" s="15">
        <f t="shared" si="3"/>
        <v>0</v>
      </c>
      <c r="AG13" s="10"/>
      <c r="AH13" s="11"/>
      <c r="AI13" s="11"/>
      <c r="AJ13" s="13">
        <v>0</v>
      </c>
      <c r="AK13" s="11"/>
      <c r="AL13" s="14"/>
      <c r="AM13" s="14"/>
      <c r="AN13" s="15">
        <f t="shared" si="4"/>
        <v>0</v>
      </c>
      <c r="AO13" s="10"/>
      <c r="AP13" s="11"/>
      <c r="AQ13" s="11"/>
      <c r="AR13" s="13">
        <v>0</v>
      </c>
      <c r="AS13" s="11"/>
      <c r="AT13" s="14"/>
      <c r="AU13" s="14"/>
      <c r="AV13" s="15">
        <f t="shared" si="5"/>
        <v>0</v>
      </c>
      <c r="AW13" s="10"/>
      <c r="AX13" s="11"/>
      <c r="AY13" s="11"/>
      <c r="AZ13" s="13">
        <v>0</v>
      </c>
      <c r="BA13" s="11"/>
      <c r="BB13" s="14"/>
      <c r="BC13" s="14"/>
      <c r="BD13" s="15">
        <f t="shared" si="6"/>
        <v>0</v>
      </c>
      <c r="BE13" s="10"/>
      <c r="BF13" s="11"/>
      <c r="BG13" s="11"/>
      <c r="BH13" s="13">
        <v>0</v>
      </c>
      <c r="BI13" s="11"/>
      <c r="BJ13" s="14"/>
      <c r="BK13" s="14"/>
      <c r="BL13" s="15">
        <f t="shared" si="7"/>
        <v>0</v>
      </c>
      <c r="BM13" s="10"/>
      <c r="BN13" s="11"/>
      <c r="BO13" s="11"/>
      <c r="BP13" s="13">
        <v>0</v>
      </c>
      <c r="BQ13" s="11"/>
      <c r="BR13" s="14"/>
      <c r="BS13" s="14"/>
      <c r="BT13" s="15">
        <f t="shared" si="8"/>
        <v>0</v>
      </c>
      <c r="BV13" s="18"/>
      <c r="BW13" s="18"/>
      <c r="BX13" s="19">
        <v>0</v>
      </c>
      <c r="BY13" s="18"/>
      <c r="BZ13" s="20"/>
      <c r="CA13" s="20"/>
      <c r="CB13" s="21">
        <f t="shared" si="9"/>
        <v>0</v>
      </c>
      <c r="CD13" s="22"/>
      <c r="CE13" s="18"/>
      <c r="CF13" s="19">
        <v>0</v>
      </c>
      <c r="CG13" s="18"/>
      <c r="CH13" s="20"/>
      <c r="CI13" s="20"/>
      <c r="CJ13" s="21">
        <f t="shared" si="10"/>
        <v>0</v>
      </c>
      <c r="CL13" s="18"/>
      <c r="CM13" s="18"/>
      <c r="CN13" s="19">
        <v>0</v>
      </c>
      <c r="CO13" s="18"/>
      <c r="CP13" s="20"/>
      <c r="CQ13" s="20"/>
      <c r="CR13" s="21">
        <f t="shared" si="11"/>
        <v>0</v>
      </c>
      <c r="CT13" s="22"/>
      <c r="CU13" s="18"/>
      <c r="CV13" s="19">
        <v>0</v>
      </c>
      <c r="CW13" s="18"/>
      <c r="CX13" s="20"/>
      <c r="CY13" s="20"/>
      <c r="CZ13" s="21">
        <f t="shared" si="12"/>
        <v>0</v>
      </c>
      <c r="DB13" s="22"/>
      <c r="DC13" s="18"/>
      <c r="DD13" s="19">
        <v>0</v>
      </c>
      <c r="DE13" s="18"/>
      <c r="DF13" s="20"/>
      <c r="DG13" s="20"/>
      <c r="DH13" s="21">
        <f t="shared" si="13"/>
        <v>0</v>
      </c>
      <c r="DJ13" s="18"/>
      <c r="DK13" s="18"/>
      <c r="DL13" s="19">
        <v>0</v>
      </c>
      <c r="DM13" s="18"/>
      <c r="DN13" s="20"/>
      <c r="DO13" s="20"/>
      <c r="DP13" s="21">
        <f t="shared" si="14"/>
        <v>0</v>
      </c>
    </row>
    <row r="14" spans="1:120" s="17" customFormat="1" ht="12.75" customHeight="1">
      <c r="A14" s="10"/>
      <c r="B14" s="11">
        <v>11</v>
      </c>
      <c r="C14" s="24">
        <v>1350181</v>
      </c>
      <c r="D14" s="13">
        <v>88098.62</v>
      </c>
      <c r="E14" s="11" t="s">
        <v>10</v>
      </c>
      <c r="F14" s="14">
        <v>44407</v>
      </c>
      <c r="G14" s="14">
        <v>44435</v>
      </c>
      <c r="H14" s="15">
        <f t="shared" si="0"/>
        <v>28</v>
      </c>
      <c r="I14" s="10"/>
      <c r="J14" s="23"/>
      <c r="K14" s="11"/>
      <c r="L14" s="13">
        <v>0</v>
      </c>
      <c r="M14" s="11"/>
      <c r="N14" s="14"/>
      <c r="O14" s="14"/>
      <c r="P14" s="15">
        <f t="shared" si="1"/>
        <v>0</v>
      </c>
      <c r="Q14" s="10"/>
      <c r="R14" s="11"/>
      <c r="S14" s="11"/>
      <c r="T14" s="13">
        <v>0</v>
      </c>
      <c r="U14" s="11"/>
      <c r="V14" s="14"/>
      <c r="W14" s="14"/>
      <c r="X14" s="15">
        <f t="shared" si="2"/>
        <v>0</v>
      </c>
      <c r="Y14" s="10"/>
      <c r="Z14" s="11"/>
      <c r="AA14" s="11"/>
      <c r="AB14" s="13">
        <v>0</v>
      </c>
      <c r="AC14" s="11"/>
      <c r="AD14" s="14"/>
      <c r="AE14" s="27"/>
      <c r="AF14" s="15">
        <f t="shared" si="3"/>
        <v>0</v>
      </c>
      <c r="AG14" s="10"/>
      <c r="AH14" s="11"/>
      <c r="AI14" s="11"/>
      <c r="AJ14" s="13">
        <v>0</v>
      </c>
      <c r="AK14" s="11"/>
      <c r="AL14" s="14"/>
      <c r="AM14" s="14"/>
      <c r="AN14" s="15">
        <f t="shared" si="4"/>
        <v>0</v>
      </c>
      <c r="AO14" s="10"/>
      <c r="AP14" s="11"/>
      <c r="AQ14" s="11"/>
      <c r="AR14" s="13">
        <v>0</v>
      </c>
      <c r="AS14" s="11"/>
      <c r="AT14" s="14"/>
      <c r="AU14" s="14"/>
      <c r="AV14" s="15">
        <f t="shared" si="5"/>
        <v>0</v>
      </c>
      <c r="AW14" s="10"/>
      <c r="AX14" s="11"/>
      <c r="AY14" s="11"/>
      <c r="AZ14" s="13">
        <v>0</v>
      </c>
      <c r="BA14" s="11"/>
      <c r="BB14" s="14"/>
      <c r="BC14" s="14"/>
      <c r="BD14" s="15">
        <f t="shared" si="6"/>
        <v>0</v>
      </c>
      <c r="BF14" s="22"/>
      <c r="BG14" s="18"/>
      <c r="BH14" s="19">
        <v>0</v>
      </c>
      <c r="BI14" s="18"/>
      <c r="BJ14" s="20"/>
      <c r="BK14" s="20"/>
      <c r="BL14" s="21">
        <f t="shared" si="7"/>
        <v>0</v>
      </c>
      <c r="BM14" s="10"/>
      <c r="BN14" s="11"/>
      <c r="BO14" s="11"/>
      <c r="BP14" s="13">
        <v>0</v>
      </c>
      <c r="BQ14" s="11"/>
      <c r="BR14" s="14"/>
      <c r="BS14" s="14"/>
      <c r="BT14" s="15">
        <f t="shared" si="8"/>
        <v>0</v>
      </c>
      <c r="BV14" s="18"/>
      <c r="BW14" s="18"/>
      <c r="BX14" s="19">
        <v>0</v>
      </c>
      <c r="BY14" s="18"/>
      <c r="BZ14" s="20"/>
      <c r="CA14" s="20"/>
      <c r="CB14" s="21">
        <f t="shared" si="9"/>
        <v>0</v>
      </c>
      <c r="CD14" s="22"/>
      <c r="CE14" s="18"/>
      <c r="CF14" s="19">
        <v>0</v>
      </c>
      <c r="CG14" s="18"/>
      <c r="CH14" s="20"/>
      <c r="CI14" s="20"/>
      <c r="CJ14" s="21">
        <f t="shared" si="10"/>
        <v>0</v>
      </c>
      <c r="CL14" s="18"/>
      <c r="CM14" s="18"/>
      <c r="CN14" s="19">
        <v>0</v>
      </c>
      <c r="CO14" s="18"/>
      <c r="CP14" s="20"/>
      <c r="CQ14" s="20"/>
      <c r="CR14" s="21">
        <f t="shared" si="11"/>
        <v>0</v>
      </c>
      <c r="CT14" s="22"/>
      <c r="CU14" s="18"/>
      <c r="CV14" s="19">
        <v>0</v>
      </c>
      <c r="CW14" s="18"/>
      <c r="CX14" s="20"/>
      <c r="CY14" s="20"/>
      <c r="CZ14" s="21">
        <f t="shared" si="12"/>
        <v>0</v>
      </c>
      <c r="DB14" s="22"/>
      <c r="DC14" s="18"/>
      <c r="DD14" s="19">
        <v>0</v>
      </c>
      <c r="DE14" s="18"/>
      <c r="DF14" s="20"/>
      <c r="DG14" s="20"/>
      <c r="DH14" s="21">
        <f t="shared" si="13"/>
        <v>0</v>
      </c>
      <c r="DJ14" s="18"/>
      <c r="DK14" s="18"/>
      <c r="DL14" s="19">
        <v>0</v>
      </c>
      <c r="DM14" s="18"/>
      <c r="DN14" s="20"/>
      <c r="DO14" s="20"/>
      <c r="DP14" s="21">
        <f t="shared" si="14"/>
        <v>0</v>
      </c>
    </row>
    <row r="15" spans="1:120" s="17" customFormat="1" ht="12.75" customHeight="1">
      <c r="A15" s="26" t="s">
        <v>13</v>
      </c>
      <c r="B15" s="26"/>
      <c r="C15" s="26"/>
      <c r="D15" s="26">
        <v>0</v>
      </c>
      <c r="E15" s="26"/>
      <c r="F15" s="26"/>
      <c r="G15" s="26"/>
      <c r="H15" s="26">
        <f t="shared" si="0"/>
        <v>0</v>
      </c>
      <c r="I15" s="10"/>
      <c r="J15" s="23"/>
      <c r="K15" s="11"/>
      <c r="L15" s="13">
        <v>0</v>
      </c>
      <c r="M15" s="11"/>
      <c r="N15" s="14"/>
      <c r="O15" s="14"/>
      <c r="P15" s="15">
        <f t="shared" si="1"/>
        <v>0</v>
      </c>
      <c r="Q15" s="10"/>
      <c r="R15" s="11"/>
      <c r="S15" s="11"/>
      <c r="T15" s="13">
        <v>0</v>
      </c>
      <c r="U15" s="11"/>
      <c r="V15" s="14"/>
      <c r="W15" s="14"/>
      <c r="X15" s="15">
        <f t="shared" si="2"/>
        <v>0</v>
      </c>
      <c r="Y15" s="10"/>
      <c r="Z15" s="11"/>
      <c r="AA15" s="11"/>
      <c r="AB15" s="13">
        <v>0</v>
      </c>
      <c r="AC15" s="11"/>
      <c r="AD15" s="14"/>
      <c r="AE15" s="27"/>
      <c r="AF15" s="15">
        <f t="shared" si="3"/>
        <v>0</v>
      </c>
      <c r="AG15" s="10"/>
      <c r="AH15" s="11"/>
      <c r="AI15" s="11"/>
      <c r="AJ15" s="13">
        <v>0</v>
      </c>
      <c r="AK15" s="11"/>
      <c r="AL15" s="14"/>
      <c r="AM15" s="14"/>
      <c r="AN15" s="15">
        <f t="shared" si="4"/>
        <v>0</v>
      </c>
      <c r="AO15" s="10"/>
      <c r="AP15" s="11"/>
      <c r="AQ15" s="11"/>
      <c r="AR15" s="13">
        <v>0</v>
      </c>
      <c r="AS15" s="11"/>
      <c r="AT15" s="14"/>
      <c r="AU15" s="14"/>
      <c r="AV15" s="15">
        <f t="shared" si="5"/>
        <v>0</v>
      </c>
      <c r="AW15" s="10"/>
      <c r="AX15" s="11"/>
      <c r="AY15" s="11"/>
      <c r="AZ15" s="13">
        <v>0</v>
      </c>
      <c r="BA15" s="11"/>
      <c r="BB15" s="14"/>
      <c r="BC15" s="14"/>
      <c r="BD15" s="15">
        <f t="shared" si="6"/>
        <v>0</v>
      </c>
      <c r="BF15" s="22"/>
      <c r="BG15" s="18"/>
      <c r="BH15" s="19">
        <v>0</v>
      </c>
      <c r="BI15" s="18"/>
      <c r="BJ15" s="20"/>
      <c r="BK15" s="20"/>
      <c r="BL15" s="21">
        <f t="shared" si="7"/>
        <v>0</v>
      </c>
      <c r="BM15" s="10"/>
      <c r="BN15" s="11"/>
      <c r="BO15" s="11"/>
      <c r="BP15" s="13">
        <v>0</v>
      </c>
      <c r="BQ15" s="11"/>
      <c r="BR15" s="14"/>
      <c r="BS15" s="14"/>
      <c r="BT15" s="15">
        <f t="shared" si="8"/>
        <v>0</v>
      </c>
      <c r="BV15" s="18"/>
      <c r="BW15" s="18"/>
      <c r="BX15" s="19">
        <v>0</v>
      </c>
      <c r="BY15" s="18"/>
      <c r="BZ15" s="20"/>
      <c r="CA15" s="20"/>
      <c r="CB15" s="21">
        <f t="shared" si="9"/>
        <v>0</v>
      </c>
      <c r="CD15" s="22"/>
      <c r="CE15" s="18"/>
      <c r="CF15" s="19">
        <v>0</v>
      </c>
      <c r="CG15" s="18"/>
      <c r="CH15" s="20"/>
      <c r="CI15" s="20"/>
      <c r="CJ15" s="21">
        <f t="shared" si="10"/>
        <v>0</v>
      </c>
      <c r="CL15" s="18"/>
      <c r="CM15" s="18"/>
      <c r="CN15" s="19">
        <v>0</v>
      </c>
      <c r="CO15" s="18"/>
      <c r="CP15" s="20"/>
      <c r="CQ15" s="20"/>
      <c r="CR15" s="21">
        <f t="shared" si="11"/>
        <v>0</v>
      </c>
      <c r="CT15" s="22"/>
      <c r="CU15" s="18"/>
      <c r="CV15" s="19">
        <v>0</v>
      </c>
      <c r="CW15" s="18"/>
      <c r="CX15" s="20"/>
      <c r="CY15" s="20"/>
      <c r="CZ15" s="21">
        <f t="shared" si="12"/>
        <v>0</v>
      </c>
      <c r="DB15" s="22"/>
      <c r="DC15" s="18"/>
      <c r="DD15" s="19">
        <v>0</v>
      </c>
      <c r="DE15" s="18"/>
      <c r="DF15" s="20"/>
      <c r="DG15" s="20"/>
      <c r="DH15" s="21">
        <f t="shared" si="13"/>
        <v>0</v>
      </c>
      <c r="DJ15" s="18"/>
      <c r="DK15" s="18"/>
      <c r="DL15" s="19">
        <v>0</v>
      </c>
      <c r="DM15" s="18"/>
      <c r="DN15" s="20"/>
      <c r="DO15" s="20"/>
      <c r="DP15" s="21">
        <f t="shared" si="14"/>
        <v>0</v>
      </c>
    </row>
    <row r="16" spans="1:120" s="17" customFormat="1" ht="12.75" customHeight="1">
      <c r="A16" s="10"/>
      <c r="B16" s="11"/>
      <c r="C16" s="11"/>
      <c r="D16" s="13">
        <v>0</v>
      </c>
      <c r="E16" s="11"/>
      <c r="F16" s="14"/>
      <c r="G16" s="14"/>
      <c r="H16" s="15">
        <f t="shared" si="0"/>
        <v>0</v>
      </c>
      <c r="I16" s="10"/>
      <c r="J16" s="23"/>
      <c r="K16" s="11"/>
      <c r="L16" s="13">
        <v>0</v>
      </c>
      <c r="M16" s="11"/>
      <c r="N16" s="14"/>
      <c r="O16" s="14"/>
      <c r="P16" s="15">
        <f t="shared" si="1"/>
        <v>0</v>
      </c>
      <c r="Q16" s="10"/>
      <c r="R16" s="11"/>
      <c r="S16" s="11"/>
      <c r="T16" s="13">
        <v>0</v>
      </c>
      <c r="U16" s="11"/>
      <c r="V16" s="14"/>
      <c r="W16" s="14"/>
      <c r="X16" s="15">
        <f t="shared" si="2"/>
        <v>0</v>
      </c>
      <c r="Y16" s="10"/>
      <c r="Z16" s="11"/>
      <c r="AA16" s="11"/>
      <c r="AB16" s="13">
        <v>0</v>
      </c>
      <c r="AC16" s="11"/>
      <c r="AD16" s="14"/>
      <c r="AE16" s="27"/>
      <c r="AF16" s="15">
        <f t="shared" si="3"/>
        <v>0</v>
      </c>
      <c r="AG16" s="10"/>
      <c r="AH16" s="11"/>
      <c r="AI16" s="11"/>
      <c r="AJ16" s="13">
        <v>0</v>
      </c>
      <c r="AK16" s="11"/>
      <c r="AL16" s="14"/>
      <c r="AM16" s="14"/>
      <c r="AN16" s="15">
        <f t="shared" si="4"/>
        <v>0</v>
      </c>
      <c r="AO16" s="10"/>
      <c r="AP16" s="11"/>
      <c r="AQ16" s="11"/>
      <c r="AR16" s="13">
        <v>0</v>
      </c>
      <c r="AS16" s="11"/>
      <c r="AT16" s="14"/>
      <c r="AU16" s="14"/>
      <c r="AV16" s="15">
        <f t="shared" si="5"/>
        <v>0</v>
      </c>
      <c r="AW16" s="10"/>
      <c r="AX16" s="11"/>
      <c r="AY16" s="11"/>
      <c r="AZ16" s="13">
        <v>0</v>
      </c>
      <c r="BA16" s="11"/>
      <c r="BB16" s="14"/>
      <c r="BC16" s="14"/>
      <c r="BD16" s="15">
        <f t="shared" si="6"/>
        <v>0</v>
      </c>
      <c r="BF16" s="22"/>
      <c r="BG16" s="18"/>
      <c r="BH16" s="19">
        <v>0</v>
      </c>
      <c r="BI16" s="18"/>
      <c r="BJ16" s="20"/>
      <c r="BK16" s="20"/>
      <c r="BL16" s="21">
        <f t="shared" si="7"/>
        <v>0</v>
      </c>
      <c r="BM16" s="10"/>
      <c r="BN16" s="11"/>
      <c r="BO16" s="11"/>
      <c r="BP16" s="13">
        <v>0</v>
      </c>
      <c r="BQ16" s="11"/>
      <c r="BR16" s="14"/>
      <c r="BS16" s="14"/>
      <c r="BT16" s="15">
        <f t="shared" si="8"/>
        <v>0</v>
      </c>
      <c r="BV16" s="18"/>
      <c r="BW16" s="18"/>
      <c r="BX16" s="19">
        <v>0</v>
      </c>
      <c r="BY16" s="18"/>
      <c r="BZ16" s="20"/>
      <c r="CA16" s="20"/>
      <c r="CB16" s="21">
        <f t="shared" si="9"/>
        <v>0</v>
      </c>
      <c r="CD16" s="22"/>
      <c r="CE16" s="18"/>
      <c r="CF16" s="19">
        <v>0</v>
      </c>
      <c r="CG16" s="18"/>
      <c r="CH16" s="20"/>
      <c r="CI16" s="20"/>
      <c r="CJ16" s="21">
        <f t="shared" si="10"/>
        <v>0</v>
      </c>
      <c r="CL16" s="18"/>
      <c r="CM16" s="18"/>
      <c r="CN16" s="19">
        <v>0</v>
      </c>
      <c r="CO16" s="18"/>
      <c r="CP16" s="20"/>
      <c r="CQ16" s="20"/>
      <c r="CR16" s="21">
        <f t="shared" si="11"/>
        <v>0</v>
      </c>
      <c r="CT16" s="22"/>
      <c r="CU16" s="18"/>
      <c r="CV16" s="19">
        <v>0</v>
      </c>
      <c r="CW16" s="18"/>
      <c r="CX16" s="20"/>
      <c r="CY16" s="20"/>
      <c r="CZ16" s="21">
        <f t="shared" si="12"/>
        <v>0</v>
      </c>
      <c r="DB16" s="22"/>
      <c r="DC16" s="18"/>
      <c r="DD16" s="19">
        <v>0</v>
      </c>
      <c r="DE16" s="18"/>
      <c r="DF16" s="20"/>
      <c r="DG16" s="20"/>
      <c r="DH16" s="21">
        <f t="shared" si="13"/>
        <v>0</v>
      </c>
      <c r="DJ16" s="18"/>
      <c r="DK16" s="18"/>
      <c r="DL16" s="19">
        <v>0</v>
      </c>
      <c r="DM16" s="18"/>
      <c r="DN16" s="20"/>
      <c r="DO16" s="20"/>
      <c r="DP16" s="21">
        <f t="shared" si="14"/>
        <v>0</v>
      </c>
    </row>
    <row r="17" spans="1:120" s="17" customFormat="1" ht="12.75" customHeight="1">
      <c r="A17" s="10"/>
      <c r="B17" s="11"/>
      <c r="C17" s="11"/>
      <c r="D17" s="13">
        <v>0</v>
      </c>
      <c r="E17" s="11"/>
      <c r="F17" s="14"/>
      <c r="G17" s="14"/>
      <c r="H17" s="15">
        <f t="shared" si="0"/>
        <v>0</v>
      </c>
      <c r="I17" s="10"/>
      <c r="J17" s="23"/>
      <c r="K17" s="11"/>
      <c r="L17" s="13">
        <v>0</v>
      </c>
      <c r="M17" s="11"/>
      <c r="N17" s="14"/>
      <c r="O17" s="14"/>
      <c r="P17" s="15">
        <f t="shared" si="1"/>
        <v>0</v>
      </c>
      <c r="Q17" s="10"/>
      <c r="R17" s="11"/>
      <c r="S17" s="11"/>
      <c r="T17" s="13">
        <v>0</v>
      </c>
      <c r="U17" s="11"/>
      <c r="V17" s="14"/>
      <c r="W17" s="14"/>
      <c r="X17" s="15">
        <f>IF(W17="",0,IF(W17=V8,1,IF(W17&gt;V8,_xlfn.DAYS(W17,V8))))</f>
        <v>0</v>
      </c>
      <c r="Y17" s="10"/>
      <c r="Z17" s="11"/>
      <c r="AA17" s="11"/>
      <c r="AB17" s="13">
        <v>0</v>
      </c>
      <c r="AC17" s="11"/>
      <c r="AD17" s="14"/>
      <c r="AE17" s="27"/>
      <c r="AF17" s="15">
        <f t="shared" si="3"/>
        <v>0</v>
      </c>
      <c r="AG17" s="10"/>
      <c r="AH17" s="11"/>
      <c r="AI17" s="11"/>
      <c r="AJ17" s="13">
        <v>0</v>
      </c>
      <c r="AK17" s="11"/>
      <c r="AL17" s="14"/>
      <c r="AM17" s="14"/>
      <c r="AN17" s="15">
        <f t="shared" si="4"/>
        <v>0</v>
      </c>
      <c r="AP17" s="18"/>
      <c r="AQ17" s="18"/>
      <c r="AR17" s="19">
        <v>0</v>
      </c>
      <c r="AS17" s="18"/>
      <c r="AT17" s="20"/>
      <c r="AU17" s="20"/>
      <c r="AV17" s="21">
        <f t="shared" si="5"/>
        <v>0</v>
      </c>
      <c r="AX17" s="22"/>
      <c r="AY17" s="11"/>
      <c r="AZ17" s="19">
        <v>0</v>
      </c>
      <c r="BA17" s="18"/>
      <c r="BB17" s="20"/>
      <c r="BC17" s="20"/>
      <c r="BD17" s="21">
        <f t="shared" si="6"/>
        <v>0</v>
      </c>
      <c r="BF17" s="22"/>
      <c r="BG17" s="18"/>
      <c r="BH17" s="19">
        <v>0</v>
      </c>
      <c r="BI17" s="18"/>
      <c r="BJ17" s="20"/>
      <c r="BK17" s="20"/>
      <c r="BL17" s="21">
        <f t="shared" si="7"/>
        <v>0</v>
      </c>
      <c r="BM17" s="10"/>
      <c r="BN17" s="11"/>
      <c r="BO17" s="11"/>
      <c r="BP17" s="13">
        <v>0</v>
      </c>
      <c r="BQ17" s="11"/>
      <c r="BR17" s="14"/>
      <c r="BS17" s="14"/>
      <c r="BT17" s="15">
        <f t="shared" si="8"/>
        <v>0</v>
      </c>
      <c r="BV17" s="18"/>
      <c r="BW17" s="18"/>
      <c r="BX17" s="19">
        <v>0</v>
      </c>
      <c r="BY17" s="18"/>
      <c r="BZ17" s="20"/>
      <c r="CA17" s="20"/>
      <c r="CB17" s="21">
        <f t="shared" si="9"/>
        <v>0</v>
      </c>
      <c r="CD17" s="22"/>
      <c r="CE17" s="18"/>
      <c r="CF17" s="19">
        <v>0</v>
      </c>
      <c r="CG17" s="18"/>
      <c r="CH17" s="20"/>
      <c r="CI17" s="20"/>
      <c r="CJ17" s="21">
        <f t="shared" si="10"/>
        <v>0</v>
      </c>
      <c r="CL17" s="18"/>
      <c r="CM17" s="18"/>
      <c r="CN17" s="19">
        <v>0</v>
      </c>
      <c r="CO17" s="18"/>
      <c r="CP17" s="20"/>
      <c r="CQ17" s="20"/>
      <c r="CR17" s="21">
        <f t="shared" si="11"/>
        <v>0</v>
      </c>
      <c r="CT17" s="22"/>
      <c r="CU17" s="18"/>
      <c r="CV17" s="19">
        <v>0</v>
      </c>
      <c r="CW17" s="18"/>
      <c r="CX17" s="20"/>
      <c r="CY17" s="20"/>
      <c r="CZ17" s="21">
        <f t="shared" si="12"/>
        <v>0</v>
      </c>
      <c r="DB17" s="22"/>
      <c r="DC17" s="18"/>
      <c r="DD17" s="19">
        <v>0</v>
      </c>
      <c r="DE17" s="18"/>
      <c r="DF17" s="20"/>
      <c r="DG17" s="20"/>
      <c r="DH17" s="21">
        <f t="shared" si="13"/>
        <v>0</v>
      </c>
      <c r="DJ17" s="18"/>
      <c r="DK17" s="18"/>
      <c r="DL17" s="19">
        <v>0</v>
      </c>
      <c r="DM17" s="18"/>
      <c r="DN17" s="20"/>
      <c r="DO17" s="20"/>
      <c r="DP17" s="21">
        <f t="shared" si="14"/>
        <v>0</v>
      </c>
    </row>
    <row r="18" spans="1:120" s="17" customFormat="1" ht="12.75" customHeight="1">
      <c r="A18" s="10"/>
      <c r="B18" s="11"/>
      <c r="C18" s="11"/>
      <c r="D18" s="13">
        <v>0</v>
      </c>
      <c r="E18" s="11"/>
      <c r="F18" s="14"/>
      <c r="G18" s="14"/>
      <c r="H18" s="15">
        <f t="shared" si="0"/>
        <v>0</v>
      </c>
      <c r="I18" s="10"/>
      <c r="J18" s="23"/>
      <c r="K18" s="11"/>
      <c r="L18" s="13">
        <v>0</v>
      </c>
      <c r="M18" s="11"/>
      <c r="N18" s="14"/>
      <c r="O18" s="14"/>
      <c r="P18" s="15">
        <f t="shared" si="1"/>
        <v>0</v>
      </c>
      <c r="Q18" s="11"/>
      <c r="R18" s="11"/>
      <c r="S18" s="11"/>
      <c r="T18" s="13">
        <v>0</v>
      </c>
      <c r="U18" s="11"/>
      <c r="V18" s="27"/>
      <c r="W18" s="27"/>
      <c r="X18" s="15">
        <f>IF(W18="",0,IF(W18=V18,1,IF(W18&gt;V18,_xlfn.DAYS(W18,V18))))</f>
        <v>0</v>
      </c>
      <c r="Y18" s="10"/>
      <c r="Z18" s="11"/>
      <c r="AA18" s="11"/>
      <c r="AB18" s="13">
        <v>0</v>
      </c>
      <c r="AC18" s="11"/>
      <c r="AD18" s="14"/>
      <c r="AE18" s="27"/>
      <c r="AF18" s="15">
        <f t="shared" si="3"/>
        <v>0</v>
      </c>
      <c r="AG18" s="10"/>
      <c r="AH18" s="11"/>
      <c r="AI18" s="11"/>
      <c r="AJ18" s="13">
        <v>0</v>
      </c>
      <c r="AK18" s="11"/>
      <c r="AL18" s="14"/>
      <c r="AM18" s="14"/>
      <c r="AN18" s="15">
        <f t="shared" si="4"/>
        <v>0</v>
      </c>
      <c r="AP18" s="18"/>
      <c r="AQ18" s="18"/>
      <c r="AR18" s="19">
        <v>0</v>
      </c>
      <c r="AS18" s="18"/>
      <c r="AT18" s="20"/>
      <c r="AU18" s="20"/>
      <c r="AV18" s="21">
        <f t="shared" si="5"/>
        <v>0</v>
      </c>
      <c r="AX18" s="18"/>
      <c r="AY18" s="11"/>
      <c r="AZ18" s="19">
        <v>0</v>
      </c>
      <c r="BA18" s="18"/>
      <c r="BB18" s="20"/>
      <c r="BC18" s="20"/>
      <c r="BD18" s="21">
        <f t="shared" si="6"/>
        <v>0</v>
      </c>
      <c r="BF18" s="22"/>
      <c r="BG18" s="18"/>
      <c r="BH18" s="19">
        <v>0</v>
      </c>
      <c r="BI18" s="18"/>
      <c r="BJ18" s="20"/>
      <c r="BK18" s="20"/>
      <c r="BL18" s="21">
        <f t="shared" si="7"/>
        <v>0</v>
      </c>
      <c r="BM18" s="10"/>
      <c r="BN18" s="11"/>
      <c r="BO18" s="11"/>
      <c r="BP18" s="13">
        <v>0</v>
      </c>
      <c r="BQ18" s="11"/>
      <c r="BR18" s="14"/>
      <c r="BS18" s="14"/>
      <c r="BT18" s="15">
        <f t="shared" si="8"/>
        <v>0</v>
      </c>
      <c r="BV18" s="18"/>
      <c r="BW18" s="18"/>
      <c r="BX18" s="19">
        <v>0</v>
      </c>
      <c r="BY18" s="18"/>
      <c r="BZ18" s="20"/>
      <c r="CA18" s="20"/>
      <c r="CB18" s="21">
        <f t="shared" si="9"/>
        <v>0</v>
      </c>
      <c r="CD18" s="22"/>
      <c r="CE18" s="18"/>
      <c r="CF18" s="19">
        <v>0</v>
      </c>
      <c r="CG18" s="18"/>
      <c r="CH18" s="20"/>
      <c r="CI18" s="20"/>
      <c r="CJ18" s="21">
        <f t="shared" si="10"/>
        <v>0</v>
      </c>
      <c r="CL18" s="18"/>
      <c r="CM18" s="18"/>
      <c r="CN18" s="19">
        <v>0</v>
      </c>
      <c r="CO18" s="18"/>
      <c r="CP18" s="20"/>
      <c r="CQ18" s="20"/>
      <c r="CR18" s="21">
        <f t="shared" si="11"/>
        <v>0</v>
      </c>
      <c r="CT18" s="22"/>
      <c r="CU18" s="18"/>
      <c r="CV18" s="19">
        <v>0</v>
      </c>
      <c r="CW18" s="18"/>
      <c r="CX18" s="20"/>
      <c r="CY18" s="20"/>
      <c r="CZ18" s="21">
        <f t="shared" si="12"/>
        <v>0</v>
      </c>
      <c r="DB18" s="22"/>
      <c r="DC18" s="18"/>
      <c r="DD18" s="19">
        <v>0</v>
      </c>
      <c r="DE18" s="18"/>
      <c r="DF18" s="20"/>
      <c r="DG18" s="20"/>
      <c r="DH18" s="21">
        <f t="shared" si="13"/>
        <v>0</v>
      </c>
      <c r="DJ18" s="18"/>
      <c r="DK18" s="18"/>
      <c r="DL18" s="19">
        <v>0</v>
      </c>
      <c r="DM18" s="18"/>
      <c r="DN18" s="20"/>
      <c r="DO18" s="20"/>
      <c r="DP18" s="21">
        <f t="shared" si="14"/>
        <v>0</v>
      </c>
    </row>
    <row r="19" spans="1:120" s="17" customFormat="1" ht="12.75" customHeight="1">
      <c r="A19" s="10"/>
      <c r="B19" s="11"/>
      <c r="C19" s="11"/>
      <c r="D19" s="13">
        <v>0</v>
      </c>
      <c r="E19" s="11"/>
      <c r="F19" s="14"/>
      <c r="G19" s="14"/>
      <c r="H19" s="15">
        <f t="shared" si="0"/>
        <v>0</v>
      </c>
      <c r="I19" s="10"/>
      <c r="J19" s="23"/>
      <c r="K19" s="11"/>
      <c r="L19" s="13">
        <v>0</v>
      </c>
      <c r="M19" s="11"/>
      <c r="N19" s="14"/>
      <c r="O19" s="14"/>
      <c r="P19" s="15">
        <f t="shared" si="1"/>
        <v>0</v>
      </c>
      <c r="Q19" s="11"/>
      <c r="R19" s="11"/>
      <c r="S19" s="11"/>
      <c r="T19" s="13">
        <v>0</v>
      </c>
      <c r="U19" s="11"/>
      <c r="V19" s="14"/>
      <c r="W19" s="27"/>
      <c r="X19" s="15">
        <f>IF(W19="",0,IF(W19=V3,1,IF(W19&gt;V3,_xlfn.DAYS(W19,V3))))</f>
        <v>0</v>
      </c>
      <c r="Y19" s="10"/>
      <c r="Z19" s="11"/>
      <c r="AA19" s="11"/>
      <c r="AB19" s="13">
        <v>0</v>
      </c>
      <c r="AC19" s="11"/>
      <c r="AD19" s="14"/>
      <c r="AE19" s="27"/>
      <c r="AF19" s="15">
        <f t="shared" si="3"/>
        <v>0</v>
      </c>
      <c r="AG19" s="10"/>
      <c r="AH19" s="11"/>
      <c r="AI19" s="11"/>
      <c r="AJ19" s="13">
        <v>0</v>
      </c>
      <c r="AK19" s="11"/>
      <c r="AL19" s="14"/>
      <c r="AM19" s="14"/>
      <c r="AN19" s="15">
        <f t="shared" si="4"/>
        <v>0</v>
      </c>
      <c r="AP19" s="18"/>
      <c r="AQ19" s="18"/>
      <c r="AR19" s="19">
        <v>0</v>
      </c>
      <c r="AS19" s="18"/>
      <c r="AT19" s="20"/>
      <c r="AU19" s="20"/>
      <c r="AV19" s="21">
        <f t="shared" si="5"/>
        <v>0</v>
      </c>
      <c r="AX19" s="18"/>
      <c r="AY19" s="11"/>
      <c r="AZ19" s="19">
        <v>0</v>
      </c>
      <c r="BA19" s="18"/>
      <c r="BB19" s="20"/>
      <c r="BC19" s="20"/>
      <c r="BD19" s="21">
        <f t="shared" si="6"/>
        <v>0</v>
      </c>
      <c r="BF19" s="22"/>
      <c r="BG19" s="18"/>
      <c r="BH19" s="19">
        <v>0</v>
      </c>
      <c r="BI19" s="18"/>
      <c r="BJ19" s="20"/>
      <c r="BK19" s="20"/>
      <c r="BL19" s="21">
        <f t="shared" si="7"/>
        <v>0</v>
      </c>
      <c r="BM19" s="10"/>
      <c r="BN19" s="11"/>
      <c r="BO19" s="11"/>
      <c r="BP19" s="13">
        <v>0</v>
      </c>
      <c r="BQ19" s="11"/>
      <c r="BR19" s="14"/>
      <c r="BS19" s="14"/>
      <c r="BT19" s="15">
        <f t="shared" si="8"/>
        <v>0</v>
      </c>
      <c r="BV19" s="18"/>
      <c r="BW19" s="18"/>
      <c r="BX19" s="19">
        <v>0</v>
      </c>
      <c r="BY19" s="18"/>
      <c r="BZ19" s="20"/>
      <c r="CA19" s="20"/>
      <c r="CB19" s="21">
        <f t="shared" si="9"/>
        <v>0</v>
      </c>
      <c r="CD19" s="22"/>
      <c r="CE19" s="18"/>
      <c r="CF19" s="19">
        <v>0</v>
      </c>
      <c r="CG19" s="18"/>
      <c r="CH19" s="20"/>
      <c r="CI19" s="20"/>
      <c r="CJ19" s="21">
        <f t="shared" si="10"/>
        <v>0</v>
      </c>
      <c r="CL19" s="18"/>
      <c r="CM19" s="18"/>
      <c r="CN19" s="19">
        <v>0</v>
      </c>
      <c r="CO19" s="18"/>
      <c r="CP19" s="20"/>
      <c r="CQ19" s="20"/>
      <c r="CR19" s="21">
        <f t="shared" si="11"/>
        <v>0</v>
      </c>
      <c r="CT19" s="22"/>
      <c r="CU19" s="18"/>
      <c r="CV19" s="19">
        <v>0</v>
      </c>
      <c r="CW19" s="18"/>
      <c r="CX19" s="20"/>
      <c r="CY19" s="20"/>
      <c r="CZ19" s="21">
        <f t="shared" si="12"/>
        <v>0</v>
      </c>
      <c r="DB19" s="22"/>
      <c r="DC19" s="18"/>
      <c r="DD19" s="19">
        <v>0</v>
      </c>
      <c r="DE19" s="18"/>
      <c r="DF19" s="20"/>
      <c r="DG19" s="20"/>
      <c r="DH19" s="21">
        <f t="shared" si="13"/>
        <v>0</v>
      </c>
      <c r="DJ19" s="18"/>
      <c r="DK19" s="18"/>
      <c r="DL19" s="19">
        <v>0</v>
      </c>
      <c r="DM19" s="18"/>
      <c r="DN19" s="20"/>
      <c r="DO19" s="20"/>
      <c r="DP19" s="21">
        <f t="shared" si="14"/>
        <v>0</v>
      </c>
    </row>
    <row r="20" spans="1:120" s="17" customFormat="1" ht="12.75" customHeight="1">
      <c r="A20" s="10"/>
      <c r="B20" s="11"/>
      <c r="C20" s="11"/>
      <c r="D20" s="13">
        <v>0</v>
      </c>
      <c r="E20" s="11"/>
      <c r="F20" s="14"/>
      <c r="G20" s="14"/>
      <c r="H20" s="15">
        <f t="shared" si="0"/>
        <v>0</v>
      </c>
      <c r="I20" s="10"/>
      <c r="J20" s="23"/>
      <c r="K20" s="11"/>
      <c r="L20" s="13">
        <v>0</v>
      </c>
      <c r="M20" s="11"/>
      <c r="N20" s="14"/>
      <c r="O20" s="14"/>
      <c r="P20" s="15">
        <f t="shared" si="1"/>
        <v>0</v>
      </c>
      <c r="Q20" s="11"/>
      <c r="R20" s="11"/>
      <c r="S20" s="11"/>
      <c r="T20" s="13">
        <v>0</v>
      </c>
      <c r="U20" s="11"/>
      <c r="V20" s="27"/>
      <c r="W20" s="27"/>
      <c r="X20" s="15">
        <f aca="true" t="shared" si="15" ref="X20:X26">IF(W20="",0,IF(W20=V20,1,IF(W20&gt;V20,_xlfn.DAYS(W20,V20))))</f>
        <v>0</v>
      </c>
      <c r="Y20" s="10"/>
      <c r="Z20" s="11"/>
      <c r="AA20" s="11"/>
      <c r="AB20" s="13">
        <v>0</v>
      </c>
      <c r="AC20" s="11"/>
      <c r="AD20" s="14"/>
      <c r="AE20" s="27"/>
      <c r="AF20" s="15">
        <f t="shared" si="3"/>
        <v>0</v>
      </c>
      <c r="AG20" s="10"/>
      <c r="AH20" s="11"/>
      <c r="AJ20" s="13">
        <v>0</v>
      </c>
      <c r="AK20" s="11"/>
      <c r="AL20" s="14"/>
      <c r="AM20" s="14"/>
      <c r="AN20" s="15">
        <f t="shared" si="4"/>
        <v>0</v>
      </c>
      <c r="AP20" s="18"/>
      <c r="AQ20" s="18"/>
      <c r="AR20" s="19">
        <v>0</v>
      </c>
      <c r="AS20" s="18"/>
      <c r="AT20" s="20"/>
      <c r="AU20" s="20"/>
      <c r="AV20" s="21">
        <f t="shared" si="5"/>
        <v>0</v>
      </c>
      <c r="AX20" s="18"/>
      <c r="AY20" s="11"/>
      <c r="AZ20" s="19">
        <v>0</v>
      </c>
      <c r="BA20" s="18"/>
      <c r="BB20" s="20"/>
      <c r="BC20" s="20"/>
      <c r="BD20" s="21">
        <f t="shared" si="6"/>
        <v>0</v>
      </c>
      <c r="BF20" s="22"/>
      <c r="BG20" s="18"/>
      <c r="BH20" s="19">
        <v>0</v>
      </c>
      <c r="BI20" s="18"/>
      <c r="BJ20" s="20"/>
      <c r="BK20" s="20"/>
      <c r="BL20" s="21">
        <f t="shared" si="7"/>
        <v>0</v>
      </c>
      <c r="BM20" s="10"/>
      <c r="BN20" s="11"/>
      <c r="BO20" s="11"/>
      <c r="BP20" s="13">
        <v>0</v>
      </c>
      <c r="BQ20" s="11"/>
      <c r="BR20" s="14"/>
      <c r="BS20" s="14"/>
      <c r="BT20" s="15">
        <f t="shared" si="8"/>
        <v>0</v>
      </c>
      <c r="BV20" s="18"/>
      <c r="BW20" s="18"/>
      <c r="BX20" s="19">
        <v>0</v>
      </c>
      <c r="BY20" s="18"/>
      <c r="BZ20" s="20"/>
      <c r="CA20" s="20"/>
      <c r="CB20" s="21">
        <f t="shared" si="9"/>
        <v>0</v>
      </c>
      <c r="CD20" s="22"/>
      <c r="CE20" s="18"/>
      <c r="CF20" s="19">
        <v>0</v>
      </c>
      <c r="CG20" s="18"/>
      <c r="CH20" s="20"/>
      <c r="CI20" s="20"/>
      <c r="CJ20" s="21">
        <f t="shared" si="10"/>
        <v>0</v>
      </c>
      <c r="CL20" s="18"/>
      <c r="CM20" s="18"/>
      <c r="CN20" s="19">
        <v>0</v>
      </c>
      <c r="CO20" s="18"/>
      <c r="CP20" s="20"/>
      <c r="CQ20" s="20"/>
      <c r="CR20" s="21">
        <f t="shared" si="11"/>
        <v>0</v>
      </c>
      <c r="CT20" s="22"/>
      <c r="CU20" s="18"/>
      <c r="CV20" s="19">
        <v>0</v>
      </c>
      <c r="CW20" s="18"/>
      <c r="CX20" s="20"/>
      <c r="CY20" s="20"/>
      <c r="CZ20" s="21">
        <f t="shared" si="12"/>
        <v>0</v>
      </c>
      <c r="DB20" s="22"/>
      <c r="DC20" s="18"/>
      <c r="DD20" s="19">
        <v>0</v>
      </c>
      <c r="DE20" s="18"/>
      <c r="DF20" s="20"/>
      <c r="DG20" s="20"/>
      <c r="DH20" s="21">
        <f t="shared" si="13"/>
        <v>0</v>
      </c>
      <c r="DJ20" s="18"/>
      <c r="DK20" s="18"/>
      <c r="DL20" s="19">
        <v>0</v>
      </c>
      <c r="DM20" s="18"/>
      <c r="DN20" s="20"/>
      <c r="DO20" s="20"/>
      <c r="DP20" s="21">
        <f t="shared" si="14"/>
        <v>0</v>
      </c>
    </row>
    <row r="21" spans="1:120" s="17" customFormat="1" ht="12.75" customHeight="1">
      <c r="A21" s="10"/>
      <c r="B21" s="11"/>
      <c r="C21" s="11"/>
      <c r="D21" s="13">
        <v>0</v>
      </c>
      <c r="E21" s="11"/>
      <c r="F21" s="14"/>
      <c r="G21" s="14"/>
      <c r="H21" s="15">
        <f t="shared" si="0"/>
        <v>0</v>
      </c>
      <c r="I21" s="10"/>
      <c r="J21" s="23"/>
      <c r="K21" s="18"/>
      <c r="L21" s="13">
        <v>0</v>
      </c>
      <c r="M21" s="11"/>
      <c r="N21" s="14"/>
      <c r="O21" s="14"/>
      <c r="P21" s="15">
        <f t="shared" si="1"/>
        <v>0</v>
      </c>
      <c r="Q21" s="18"/>
      <c r="R21" s="18"/>
      <c r="S21" s="18"/>
      <c r="T21" s="19">
        <v>0</v>
      </c>
      <c r="U21" s="18"/>
      <c r="V21" s="20"/>
      <c r="W21" s="20"/>
      <c r="X21" s="21">
        <f t="shared" si="15"/>
        <v>0</v>
      </c>
      <c r="Z21" s="18"/>
      <c r="AA21" s="18"/>
      <c r="AB21" s="19">
        <v>0</v>
      </c>
      <c r="AC21" s="18"/>
      <c r="AD21" s="20"/>
      <c r="AE21" s="28"/>
      <c r="AF21" s="21">
        <f t="shared" si="3"/>
        <v>0</v>
      </c>
      <c r="AH21" s="18"/>
      <c r="AI21" s="18"/>
      <c r="AJ21" s="19">
        <v>0</v>
      </c>
      <c r="AK21" s="18"/>
      <c r="AL21" s="14"/>
      <c r="AM21" s="14"/>
      <c r="AN21" s="15">
        <f t="shared" si="4"/>
        <v>0</v>
      </c>
      <c r="AP21" s="18"/>
      <c r="AR21" s="19">
        <v>0</v>
      </c>
      <c r="AS21" s="18"/>
      <c r="AT21" s="20"/>
      <c r="AU21" s="20"/>
      <c r="AV21" s="21">
        <f t="shared" si="5"/>
        <v>0</v>
      </c>
      <c r="AX21" s="11"/>
      <c r="AY21" s="11"/>
      <c r="AZ21" s="19">
        <v>0</v>
      </c>
      <c r="BA21" s="11"/>
      <c r="BB21" s="14"/>
      <c r="BC21" s="14"/>
      <c r="BD21" s="21">
        <f t="shared" si="6"/>
        <v>0</v>
      </c>
      <c r="BF21" s="22"/>
      <c r="BG21" s="18"/>
      <c r="BH21" s="19">
        <v>0</v>
      </c>
      <c r="BI21" s="18"/>
      <c r="BJ21" s="20"/>
      <c r="BK21" s="20"/>
      <c r="BL21" s="21">
        <f t="shared" si="7"/>
        <v>0</v>
      </c>
      <c r="BN21" s="18"/>
      <c r="BO21" s="18"/>
      <c r="BP21" s="19">
        <v>0</v>
      </c>
      <c r="BQ21" s="18"/>
      <c r="BR21" s="20"/>
      <c r="BS21" s="20"/>
      <c r="BT21" s="21">
        <f t="shared" si="8"/>
        <v>0</v>
      </c>
      <c r="BV21" s="18"/>
      <c r="BW21" s="18"/>
      <c r="BX21" s="19">
        <v>0</v>
      </c>
      <c r="BY21" s="18"/>
      <c r="BZ21" s="20"/>
      <c r="CA21" s="20"/>
      <c r="CB21" s="21">
        <f t="shared" si="9"/>
        <v>0</v>
      </c>
      <c r="CD21" s="22"/>
      <c r="CE21" s="18"/>
      <c r="CF21" s="19">
        <v>0</v>
      </c>
      <c r="CG21" s="18"/>
      <c r="CH21" s="20"/>
      <c r="CI21" s="20"/>
      <c r="CJ21" s="21">
        <f t="shared" si="10"/>
        <v>0</v>
      </c>
      <c r="CL21" s="18"/>
      <c r="CM21" s="18"/>
      <c r="CN21" s="19">
        <v>0</v>
      </c>
      <c r="CO21" s="18"/>
      <c r="CP21" s="20"/>
      <c r="CQ21" s="20"/>
      <c r="CR21" s="21">
        <f t="shared" si="11"/>
        <v>0</v>
      </c>
      <c r="CT21" s="22"/>
      <c r="CU21" s="18"/>
      <c r="CV21" s="19">
        <v>0</v>
      </c>
      <c r="CW21" s="18"/>
      <c r="CX21" s="20"/>
      <c r="CY21" s="20"/>
      <c r="CZ21" s="21">
        <f t="shared" si="12"/>
        <v>0</v>
      </c>
      <c r="DB21" s="22"/>
      <c r="DC21" s="18"/>
      <c r="DD21" s="19">
        <v>0</v>
      </c>
      <c r="DE21" s="18"/>
      <c r="DF21" s="20"/>
      <c r="DG21" s="20"/>
      <c r="DH21" s="21">
        <f t="shared" si="13"/>
        <v>0</v>
      </c>
      <c r="DJ21" s="18"/>
      <c r="DK21" s="18"/>
      <c r="DL21" s="19">
        <v>0</v>
      </c>
      <c r="DM21" s="18"/>
      <c r="DN21" s="20"/>
      <c r="DO21" s="20"/>
      <c r="DP21" s="21">
        <f t="shared" si="14"/>
        <v>0</v>
      </c>
    </row>
    <row r="22" spans="1:120" s="17" customFormat="1" ht="12.75" customHeight="1">
      <c r="A22" s="10"/>
      <c r="B22" s="11"/>
      <c r="C22" s="11"/>
      <c r="D22" s="13">
        <v>0</v>
      </c>
      <c r="E22" s="11"/>
      <c r="F22" s="14"/>
      <c r="G22" s="14"/>
      <c r="H22" s="15">
        <f t="shared" si="0"/>
        <v>0</v>
      </c>
      <c r="I22" s="10"/>
      <c r="J22" s="23"/>
      <c r="K22" s="18"/>
      <c r="L22" s="13">
        <v>0</v>
      </c>
      <c r="M22" s="11"/>
      <c r="N22" s="14"/>
      <c r="O22" s="14"/>
      <c r="P22" s="15">
        <f t="shared" si="1"/>
        <v>0</v>
      </c>
      <c r="Q22" s="18"/>
      <c r="R22" s="18"/>
      <c r="S22" s="18"/>
      <c r="T22" s="19">
        <v>0</v>
      </c>
      <c r="U22" s="18"/>
      <c r="V22" s="20"/>
      <c r="W22" s="20"/>
      <c r="X22" s="21">
        <f t="shared" si="15"/>
        <v>0</v>
      </c>
      <c r="Z22" s="18"/>
      <c r="AA22" s="18"/>
      <c r="AB22" s="19">
        <v>0</v>
      </c>
      <c r="AC22" s="18"/>
      <c r="AD22" s="20"/>
      <c r="AE22" s="28"/>
      <c r="AF22" s="21">
        <f t="shared" si="3"/>
        <v>0</v>
      </c>
      <c r="AH22" s="18"/>
      <c r="AI22" s="18"/>
      <c r="AJ22" s="19">
        <v>0</v>
      </c>
      <c r="AK22" s="18"/>
      <c r="AL22" s="14"/>
      <c r="AM22" s="14"/>
      <c r="AN22" s="15">
        <f t="shared" si="4"/>
        <v>0</v>
      </c>
      <c r="AP22" s="18"/>
      <c r="AQ22" s="18"/>
      <c r="AR22" s="19">
        <v>0</v>
      </c>
      <c r="AS22" s="18"/>
      <c r="AT22" s="20"/>
      <c r="AU22" s="20"/>
      <c r="AV22" s="21">
        <f t="shared" si="5"/>
        <v>0</v>
      </c>
      <c r="AX22" s="11"/>
      <c r="AY22" s="11"/>
      <c r="AZ22" s="19">
        <v>0</v>
      </c>
      <c r="BA22" s="11"/>
      <c r="BB22" s="14"/>
      <c r="BC22" s="14"/>
      <c r="BD22" s="21">
        <f t="shared" si="6"/>
        <v>0</v>
      </c>
      <c r="BF22" s="22"/>
      <c r="BG22" s="18"/>
      <c r="BH22" s="19">
        <v>0</v>
      </c>
      <c r="BI22" s="18"/>
      <c r="BJ22" s="20"/>
      <c r="BK22" s="20"/>
      <c r="BL22" s="21"/>
      <c r="BN22" s="18"/>
      <c r="BO22" s="18"/>
      <c r="BP22" s="19">
        <v>0</v>
      </c>
      <c r="BQ22" s="18"/>
      <c r="BR22" s="20"/>
      <c r="BS22" s="20"/>
      <c r="BT22" s="21">
        <f t="shared" si="8"/>
        <v>0</v>
      </c>
      <c r="BV22" s="18"/>
      <c r="BW22" s="18"/>
      <c r="BX22" s="19">
        <v>0</v>
      </c>
      <c r="BY22" s="18"/>
      <c r="BZ22" s="20"/>
      <c r="CA22" s="20"/>
      <c r="CB22" s="21">
        <f t="shared" si="9"/>
        <v>0</v>
      </c>
      <c r="CD22" s="22"/>
      <c r="CE22" s="18"/>
      <c r="CF22" s="19">
        <v>0</v>
      </c>
      <c r="CG22" s="18"/>
      <c r="CH22" s="20"/>
      <c r="CI22" s="20"/>
      <c r="CJ22" s="21">
        <f t="shared" si="10"/>
        <v>0</v>
      </c>
      <c r="CL22" s="18"/>
      <c r="CM22" s="18"/>
      <c r="CN22" s="19">
        <v>0</v>
      </c>
      <c r="CO22" s="18"/>
      <c r="CP22" s="20"/>
      <c r="CQ22" s="20"/>
      <c r="CR22" s="21">
        <f t="shared" si="11"/>
        <v>0</v>
      </c>
      <c r="CT22" s="22"/>
      <c r="CU22" s="18"/>
      <c r="CV22" s="19">
        <v>0</v>
      </c>
      <c r="CW22" s="18"/>
      <c r="CX22" s="20"/>
      <c r="CY22" s="20"/>
      <c r="CZ22" s="21">
        <f t="shared" si="12"/>
        <v>0</v>
      </c>
      <c r="DB22" s="22"/>
      <c r="DC22" s="18"/>
      <c r="DD22" s="19">
        <v>0</v>
      </c>
      <c r="DE22" s="18"/>
      <c r="DF22" s="20"/>
      <c r="DG22" s="20"/>
      <c r="DH22" s="21">
        <f t="shared" si="13"/>
        <v>0</v>
      </c>
      <c r="DJ22" s="18"/>
      <c r="DK22" s="18"/>
      <c r="DL22" s="19">
        <v>0</v>
      </c>
      <c r="DM22" s="18"/>
      <c r="DN22" s="20"/>
      <c r="DO22" s="20"/>
      <c r="DP22" s="21">
        <f t="shared" si="14"/>
        <v>0</v>
      </c>
    </row>
    <row r="23" spans="1:120" s="17" customFormat="1" ht="12.75" customHeight="1">
      <c r="A23" s="10"/>
      <c r="B23" s="11"/>
      <c r="C23" s="11"/>
      <c r="D23" s="13">
        <v>0</v>
      </c>
      <c r="E23" s="11"/>
      <c r="F23" s="14"/>
      <c r="G23" s="14"/>
      <c r="H23" s="15">
        <f t="shared" si="0"/>
        <v>0</v>
      </c>
      <c r="J23" s="29"/>
      <c r="K23" s="18"/>
      <c r="L23" s="19">
        <v>0</v>
      </c>
      <c r="M23" s="18"/>
      <c r="N23" s="20"/>
      <c r="O23" s="20"/>
      <c r="P23" s="21">
        <f t="shared" si="1"/>
        <v>0</v>
      </c>
      <c r="Q23" s="18"/>
      <c r="R23" s="18"/>
      <c r="S23" s="18"/>
      <c r="T23" s="19">
        <v>0</v>
      </c>
      <c r="U23" s="18"/>
      <c r="V23" s="20"/>
      <c r="W23" s="20"/>
      <c r="X23" s="21">
        <f t="shared" si="15"/>
        <v>0</v>
      </c>
      <c r="Z23" s="18"/>
      <c r="AA23" s="18"/>
      <c r="AB23" s="19">
        <v>0</v>
      </c>
      <c r="AC23" s="18"/>
      <c r="AD23" s="20"/>
      <c r="AE23" s="28"/>
      <c r="AF23" s="21">
        <f t="shared" si="3"/>
        <v>0</v>
      </c>
      <c r="AH23" s="18"/>
      <c r="AI23" s="18"/>
      <c r="AJ23" s="19">
        <v>0</v>
      </c>
      <c r="AK23" s="18"/>
      <c r="AL23" s="14"/>
      <c r="AM23" s="14"/>
      <c r="AN23" s="15">
        <f t="shared" si="4"/>
        <v>0</v>
      </c>
      <c r="AP23" s="18"/>
      <c r="AQ23" s="18"/>
      <c r="AR23" s="19">
        <v>0</v>
      </c>
      <c r="AS23" s="18"/>
      <c r="AT23" s="20"/>
      <c r="AU23" s="20"/>
      <c r="AV23" s="21">
        <f t="shared" si="5"/>
        <v>0</v>
      </c>
      <c r="AX23" s="11"/>
      <c r="AY23" s="11"/>
      <c r="AZ23" s="19">
        <v>0</v>
      </c>
      <c r="BA23" s="11"/>
      <c r="BB23" s="14"/>
      <c r="BC23" s="14"/>
      <c r="BD23" s="21">
        <f t="shared" si="6"/>
        <v>0</v>
      </c>
      <c r="BF23" s="22"/>
      <c r="BG23" s="18"/>
      <c r="BH23" s="19">
        <v>0</v>
      </c>
      <c r="BI23" s="18"/>
      <c r="BJ23" s="20"/>
      <c r="BK23" s="20"/>
      <c r="BL23" s="21">
        <f aca="true" t="shared" si="16" ref="BL23:BL26">IF(BK23="",0,IF(BK23=BJ23,1,IF(BK23&gt;BJ23,_xlfn.DAYS(BK23,BJ23))))</f>
        <v>0</v>
      </c>
      <c r="BN23" s="18"/>
      <c r="BO23" s="18"/>
      <c r="BP23" s="19">
        <v>0</v>
      </c>
      <c r="BQ23" s="18"/>
      <c r="BR23" s="20"/>
      <c r="BS23" s="20"/>
      <c r="BT23" s="21">
        <f t="shared" si="8"/>
        <v>0</v>
      </c>
      <c r="BV23" s="18"/>
      <c r="BW23" s="18"/>
      <c r="BX23" s="19">
        <v>0</v>
      </c>
      <c r="BY23" s="18"/>
      <c r="BZ23" s="20"/>
      <c r="CA23" s="20"/>
      <c r="CB23" s="21">
        <f t="shared" si="9"/>
        <v>0</v>
      </c>
      <c r="CD23" s="22"/>
      <c r="CE23" s="18"/>
      <c r="CF23" s="19">
        <v>0</v>
      </c>
      <c r="CG23" s="18"/>
      <c r="CH23" s="20"/>
      <c r="CI23" s="20"/>
      <c r="CJ23" s="21">
        <f t="shared" si="10"/>
        <v>0</v>
      </c>
      <c r="CL23" s="18"/>
      <c r="CM23" s="18"/>
      <c r="CN23" s="19">
        <v>0</v>
      </c>
      <c r="CO23" s="18"/>
      <c r="CP23" s="20"/>
      <c r="CQ23" s="20"/>
      <c r="CR23" s="21">
        <f t="shared" si="11"/>
        <v>0</v>
      </c>
      <c r="CT23" s="22"/>
      <c r="CU23" s="18"/>
      <c r="CV23" s="19">
        <v>0</v>
      </c>
      <c r="CW23" s="18"/>
      <c r="CX23" s="20"/>
      <c r="CY23" s="20"/>
      <c r="CZ23" s="21">
        <f t="shared" si="12"/>
        <v>0</v>
      </c>
      <c r="DB23" s="22"/>
      <c r="DC23" s="18"/>
      <c r="DD23" s="19">
        <v>0</v>
      </c>
      <c r="DE23" s="18"/>
      <c r="DF23" s="20"/>
      <c r="DG23" s="20"/>
      <c r="DH23" s="21">
        <f t="shared" si="13"/>
        <v>0</v>
      </c>
      <c r="DJ23" s="18"/>
      <c r="DK23" s="18"/>
      <c r="DL23" s="19">
        <v>0</v>
      </c>
      <c r="DM23" s="18"/>
      <c r="DN23" s="20"/>
      <c r="DO23" s="20"/>
      <c r="DP23" s="21">
        <f t="shared" si="14"/>
        <v>0</v>
      </c>
    </row>
    <row r="24" spans="1:120" s="17" customFormat="1" ht="12.75" customHeight="1">
      <c r="A24" s="10"/>
      <c r="B24" s="11"/>
      <c r="C24" s="11"/>
      <c r="D24" s="13">
        <v>0</v>
      </c>
      <c r="E24" s="11"/>
      <c r="F24" s="14"/>
      <c r="G24" s="14"/>
      <c r="H24" s="15">
        <f t="shared" si="0"/>
        <v>0</v>
      </c>
      <c r="J24" s="29"/>
      <c r="K24" s="18"/>
      <c r="L24" s="19">
        <v>0</v>
      </c>
      <c r="M24" s="18"/>
      <c r="N24" s="20"/>
      <c r="O24" s="20"/>
      <c r="P24" s="21">
        <f t="shared" si="1"/>
        <v>0</v>
      </c>
      <c r="Q24" s="18"/>
      <c r="R24" s="18"/>
      <c r="S24" s="18"/>
      <c r="T24" s="19">
        <v>0</v>
      </c>
      <c r="U24" s="18"/>
      <c r="V24" s="20"/>
      <c r="W24" s="20"/>
      <c r="X24" s="21">
        <f t="shared" si="15"/>
        <v>0</v>
      </c>
      <c r="Z24" s="18"/>
      <c r="AA24" s="18"/>
      <c r="AB24" s="19">
        <v>0</v>
      </c>
      <c r="AC24" s="18"/>
      <c r="AD24" s="20"/>
      <c r="AE24" s="28"/>
      <c r="AF24" s="21">
        <f t="shared" si="3"/>
        <v>0</v>
      </c>
      <c r="AH24" s="18"/>
      <c r="AI24" s="18"/>
      <c r="AJ24" s="19">
        <v>0</v>
      </c>
      <c r="AK24" s="18"/>
      <c r="AL24" s="14"/>
      <c r="AM24" s="14"/>
      <c r="AN24" s="15">
        <f t="shared" si="4"/>
        <v>0</v>
      </c>
      <c r="AP24" s="18"/>
      <c r="AQ24" s="18"/>
      <c r="AR24" s="19">
        <v>0</v>
      </c>
      <c r="AS24" s="18"/>
      <c r="AT24" s="20"/>
      <c r="AU24" s="20"/>
      <c r="AV24" s="21">
        <f t="shared" si="5"/>
        <v>0</v>
      </c>
      <c r="AX24" s="11"/>
      <c r="AY24" s="11"/>
      <c r="AZ24" s="19">
        <v>0</v>
      </c>
      <c r="BA24" s="11"/>
      <c r="BB24" s="14"/>
      <c r="BC24" s="14"/>
      <c r="BD24" s="21">
        <f t="shared" si="6"/>
        <v>0</v>
      </c>
      <c r="BF24" s="22"/>
      <c r="BG24" s="18"/>
      <c r="BH24" s="19">
        <v>0</v>
      </c>
      <c r="BI24" s="18"/>
      <c r="BJ24" s="20"/>
      <c r="BK24" s="20"/>
      <c r="BL24" s="21">
        <f t="shared" si="16"/>
        <v>0</v>
      </c>
      <c r="BN24" s="18"/>
      <c r="BO24" s="18"/>
      <c r="BP24" s="19">
        <v>0</v>
      </c>
      <c r="BQ24" s="18"/>
      <c r="BR24" s="20"/>
      <c r="BS24" s="20"/>
      <c r="BT24" s="21">
        <f t="shared" si="8"/>
        <v>0</v>
      </c>
      <c r="BV24" s="18"/>
      <c r="BW24" s="18"/>
      <c r="BX24" s="19">
        <v>0</v>
      </c>
      <c r="BY24" s="18"/>
      <c r="BZ24" s="20"/>
      <c r="CA24" s="20"/>
      <c r="CB24" s="21">
        <f t="shared" si="9"/>
        <v>0</v>
      </c>
      <c r="CD24" s="22"/>
      <c r="CE24" s="18"/>
      <c r="CF24" s="19">
        <v>0</v>
      </c>
      <c r="CG24" s="18"/>
      <c r="CH24" s="20"/>
      <c r="CI24" s="20"/>
      <c r="CJ24" s="21">
        <f t="shared" si="10"/>
        <v>0</v>
      </c>
      <c r="CL24" s="18"/>
      <c r="CM24" s="18"/>
      <c r="CN24" s="19">
        <v>0</v>
      </c>
      <c r="CO24" s="18"/>
      <c r="CP24" s="20"/>
      <c r="CQ24" s="20"/>
      <c r="CR24" s="21">
        <f t="shared" si="11"/>
        <v>0</v>
      </c>
      <c r="CT24" s="22"/>
      <c r="CU24" s="18"/>
      <c r="CV24" s="19">
        <v>0</v>
      </c>
      <c r="CW24" s="18"/>
      <c r="CX24" s="20"/>
      <c r="CY24" s="20"/>
      <c r="CZ24" s="21">
        <f t="shared" si="12"/>
        <v>0</v>
      </c>
      <c r="DB24" s="22"/>
      <c r="DC24" s="18"/>
      <c r="DD24" s="19">
        <v>0</v>
      </c>
      <c r="DE24" s="18"/>
      <c r="DF24" s="20"/>
      <c r="DG24" s="20"/>
      <c r="DH24" s="21">
        <f t="shared" si="13"/>
        <v>0</v>
      </c>
      <c r="DJ24" s="18"/>
      <c r="DK24" s="18"/>
      <c r="DL24" s="19">
        <v>0</v>
      </c>
      <c r="DM24" s="18"/>
      <c r="DN24" s="20"/>
      <c r="DO24" s="20"/>
      <c r="DP24" s="21">
        <f t="shared" si="14"/>
        <v>0</v>
      </c>
    </row>
    <row r="25" spans="1:120" s="10" customFormat="1" ht="12.75" customHeight="1">
      <c r="A25" s="11"/>
      <c r="B25" s="11"/>
      <c r="C25" s="11"/>
      <c r="D25" s="13">
        <v>0</v>
      </c>
      <c r="E25" s="11"/>
      <c r="F25" s="27"/>
      <c r="G25" s="27"/>
      <c r="H25" s="15">
        <f t="shared" si="0"/>
        <v>0</v>
      </c>
      <c r="J25" s="23"/>
      <c r="K25" s="11"/>
      <c r="L25" s="13">
        <v>0</v>
      </c>
      <c r="M25" s="11"/>
      <c r="N25" s="14"/>
      <c r="O25" s="14"/>
      <c r="P25" s="15">
        <f t="shared" si="1"/>
        <v>0</v>
      </c>
      <c r="Q25" s="11"/>
      <c r="R25" s="11"/>
      <c r="S25" s="11"/>
      <c r="T25" s="13">
        <v>0</v>
      </c>
      <c r="U25" s="11"/>
      <c r="V25" s="14"/>
      <c r="W25" s="14"/>
      <c r="X25" s="15">
        <f t="shared" si="15"/>
        <v>0</v>
      </c>
      <c r="Z25" s="11"/>
      <c r="AA25" s="11"/>
      <c r="AB25" s="13">
        <v>0</v>
      </c>
      <c r="AC25" s="11"/>
      <c r="AD25" s="14"/>
      <c r="AE25" s="30"/>
      <c r="AF25" s="15">
        <f t="shared" si="3"/>
        <v>0</v>
      </c>
      <c r="AH25" s="11"/>
      <c r="AI25" s="11"/>
      <c r="AJ25" s="13">
        <v>0</v>
      </c>
      <c r="AK25" s="11"/>
      <c r="AL25" s="14"/>
      <c r="AM25" s="14"/>
      <c r="AN25" s="15">
        <f t="shared" si="4"/>
        <v>0</v>
      </c>
      <c r="AP25" s="11"/>
      <c r="AQ25" s="11"/>
      <c r="AR25" s="13">
        <v>0</v>
      </c>
      <c r="AS25" s="11"/>
      <c r="AT25" s="14"/>
      <c r="AU25" s="14"/>
      <c r="AV25" s="21">
        <f t="shared" si="5"/>
        <v>0</v>
      </c>
      <c r="AX25" s="11"/>
      <c r="AY25" s="11"/>
      <c r="AZ25" s="19">
        <v>0</v>
      </c>
      <c r="BA25" s="11"/>
      <c r="BB25" s="14"/>
      <c r="BC25" s="14"/>
      <c r="BD25" s="21">
        <f t="shared" si="6"/>
        <v>0</v>
      </c>
      <c r="BF25" s="25"/>
      <c r="BG25" s="11"/>
      <c r="BH25" s="13">
        <v>0</v>
      </c>
      <c r="BI25" s="11"/>
      <c r="BJ25" s="14"/>
      <c r="BK25" s="14"/>
      <c r="BL25" s="15">
        <f t="shared" si="16"/>
        <v>0</v>
      </c>
      <c r="BN25" s="11"/>
      <c r="BO25" s="11"/>
      <c r="BP25" s="13">
        <v>0</v>
      </c>
      <c r="BQ25" s="11"/>
      <c r="BR25" s="14"/>
      <c r="BS25" s="14"/>
      <c r="BT25" s="15">
        <f t="shared" si="8"/>
        <v>0</v>
      </c>
      <c r="BV25" s="11"/>
      <c r="BW25" s="11"/>
      <c r="BX25" s="13">
        <v>0</v>
      </c>
      <c r="BY25" s="11"/>
      <c r="BZ25" s="14"/>
      <c r="CA25" s="14"/>
      <c r="CB25" s="15">
        <f t="shared" si="9"/>
        <v>0</v>
      </c>
      <c r="CD25" s="25"/>
      <c r="CE25" s="11"/>
      <c r="CF25" s="13">
        <v>0</v>
      </c>
      <c r="CG25" s="11"/>
      <c r="CH25" s="14"/>
      <c r="CI25" s="14"/>
      <c r="CJ25" s="15">
        <f t="shared" si="10"/>
        <v>0</v>
      </c>
      <c r="CL25" s="11"/>
      <c r="CM25" s="11"/>
      <c r="CN25" s="13">
        <v>0</v>
      </c>
      <c r="CO25" s="11"/>
      <c r="CP25" s="14"/>
      <c r="CQ25" s="14"/>
      <c r="CR25" s="15">
        <f t="shared" si="11"/>
        <v>0</v>
      </c>
      <c r="CT25" s="25"/>
      <c r="CU25" s="11"/>
      <c r="CV25" s="13">
        <v>0</v>
      </c>
      <c r="CW25" s="11"/>
      <c r="CX25" s="14"/>
      <c r="CY25" s="14"/>
      <c r="CZ25" s="15">
        <f t="shared" si="12"/>
        <v>0</v>
      </c>
      <c r="DB25" s="25"/>
      <c r="DC25" s="11"/>
      <c r="DD25" s="13">
        <v>0</v>
      </c>
      <c r="DE25" s="11"/>
      <c r="DF25" s="14"/>
      <c r="DG25" s="14"/>
      <c r="DH25" s="15">
        <f t="shared" si="13"/>
        <v>0</v>
      </c>
      <c r="DJ25" s="11"/>
      <c r="DK25" s="11"/>
      <c r="DL25" s="13">
        <v>0</v>
      </c>
      <c r="DM25" s="11"/>
      <c r="DN25" s="14"/>
      <c r="DO25" s="14"/>
      <c r="DP25" s="15">
        <f t="shared" si="14"/>
        <v>0</v>
      </c>
    </row>
    <row r="26" spans="1:120" s="17" customFormat="1" ht="12.75" customHeight="1">
      <c r="A26" s="18"/>
      <c r="B26" s="18"/>
      <c r="C26" s="31"/>
      <c r="D26" s="19">
        <v>0</v>
      </c>
      <c r="E26" s="18"/>
      <c r="F26" s="32"/>
      <c r="G26" s="32"/>
      <c r="H26" s="15">
        <f t="shared" si="0"/>
        <v>0</v>
      </c>
      <c r="J26" s="29"/>
      <c r="K26" s="31"/>
      <c r="L26" s="19">
        <v>0</v>
      </c>
      <c r="M26" s="18"/>
      <c r="N26" s="20"/>
      <c r="O26" s="20"/>
      <c r="P26" s="21">
        <f t="shared" si="1"/>
        <v>0</v>
      </c>
      <c r="Q26" s="18"/>
      <c r="R26" s="18"/>
      <c r="S26" s="31"/>
      <c r="T26" s="19">
        <v>0</v>
      </c>
      <c r="U26" s="18"/>
      <c r="V26" s="20"/>
      <c r="W26" s="20"/>
      <c r="X26" s="21">
        <f t="shared" si="15"/>
        <v>0</v>
      </c>
      <c r="Z26" s="18"/>
      <c r="AA26" s="31"/>
      <c r="AB26" s="19">
        <v>0</v>
      </c>
      <c r="AC26" s="18"/>
      <c r="AD26" s="20"/>
      <c r="AE26" s="32"/>
      <c r="AF26" s="21">
        <f t="shared" si="3"/>
        <v>0</v>
      </c>
      <c r="AH26" s="18"/>
      <c r="AI26" s="31"/>
      <c r="AJ26" s="19">
        <v>0</v>
      </c>
      <c r="AK26" s="18"/>
      <c r="AL26" s="14"/>
      <c r="AM26" s="33"/>
      <c r="AN26" s="15">
        <f t="shared" si="4"/>
        <v>0</v>
      </c>
      <c r="AP26" s="18"/>
      <c r="AQ26" s="31"/>
      <c r="AR26" s="19">
        <v>0</v>
      </c>
      <c r="AS26" s="18"/>
      <c r="AT26" s="28"/>
      <c r="AU26" s="28"/>
      <c r="AV26" s="21">
        <f t="shared" si="5"/>
        <v>0</v>
      </c>
      <c r="AX26" s="11"/>
      <c r="AY26" s="11"/>
      <c r="AZ26" s="19">
        <v>0</v>
      </c>
      <c r="BA26" s="11"/>
      <c r="BB26" s="14"/>
      <c r="BC26" s="14"/>
      <c r="BD26" s="21">
        <f t="shared" si="6"/>
        <v>0</v>
      </c>
      <c r="BF26" s="22"/>
      <c r="BG26" s="31"/>
      <c r="BH26" s="19">
        <v>0</v>
      </c>
      <c r="BI26" s="18"/>
      <c r="BJ26" s="20"/>
      <c r="BK26" s="20"/>
      <c r="BL26" s="21">
        <f t="shared" si="16"/>
        <v>0</v>
      </c>
      <c r="BN26" s="18"/>
      <c r="BO26" s="31"/>
      <c r="BP26" s="19">
        <v>0</v>
      </c>
      <c r="BQ26" s="18"/>
      <c r="BR26" s="20"/>
      <c r="BS26" s="20"/>
      <c r="BT26" s="21">
        <f t="shared" si="8"/>
        <v>0</v>
      </c>
      <c r="BV26" s="18"/>
      <c r="BW26" s="31"/>
      <c r="BX26" s="19">
        <v>0</v>
      </c>
      <c r="BY26" s="18"/>
      <c r="BZ26" s="20"/>
      <c r="CA26" s="20"/>
      <c r="CB26" s="21">
        <f t="shared" si="9"/>
        <v>0</v>
      </c>
      <c r="CD26" s="22"/>
      <c r="CE26" s="31"/>
      <c r="CF26" s="19">
        <v>0</v>
      </c>
      <c r="CG26" s="18"/>
      <c r="CH26" s="20"/>
      <c r="CI26" s="20"/>
      <c r="CJ26" s="21">
        <f t="shared" si="10"/>
        <v>0</v>
      </c>
      <c r="CL26" s="18"/>
      <c r="CM26" s="31"/>
      <c r="CN26" s="19">
        <v>0</v>
      </c>
      <c r="CO26" s="18"/>
      <c r="CP26" s="20"/>
      <c r="CQ26" s="20"/>
      <c r="CR26" s="21">
        <f t="shared" si="11"/>
        <v>0</v>
      </c>
      <c r="CT26" s="22"/>
      <c r="CU26" s="31"/>
      <c r="CV26" s="19">
        <v>0</v>
      </c>
      <c r="CW26" s="18"/>
      <c r="CX26" s="20"/>
      <c r="CY26" s="20"/>
      <c r="CZ26" s="21">
        <f t="shared" si="12"/>
        <v>0</v>
      </c>
      <c r="DB26" s="22"/>
      <c r="DC26" s="31"/>
      <c r="DD26" s="19">
        <v>0</v>
      </c>
      <c r="DE26" s="18"/>
      <c r="DF26" s="20"/>
      <c r="DG26" s="20"/>
      <c r="DH26" s="21">
        <f t="shared" si="13"/>
        <v>0</v>
      </c>
      <c r="DJ26" s="18"/>
      <c r="DK26" s="31"/>
      <c r="DL26" s="19">
        <v>0</v>
      </c>
      <c r="DM26" s="18"/>
      <c r="DN26" s="20"/>
      <c r="DO26" s="20"/>
      <c r="DP26" s="21">
        <f t="shared" si="14"/>
        <v>0</v>
      </c>
    </row>
    <row r="27" spans="1:233" ht="12.75" customHeight="1">
      <c r="A27" s="34" t="s">
        <v>14</v>
      </c>
      <c r="B27" s="35" t="s">
        <v>15</v>
      </c>
      <c r="C27" s="36" t="s">
        <v>16</v>
      </c>
      <c r="D27" s="36"/>
      <c r="E27" s="36" t="s">
        <v>15</v>
      </c>
      <c r="F27" s="37">
        <f>SUMIF(E3:E26,"ETG-WXP",D3:D26)</f>
        <v>49310.259999999995</v>
      </c>
      <c r="G27" s="38" t="s">
        <v>17</v>
      </c>
      <c r="H27" s="38"/>
      <c r="I27" s="34" t="s">
        <v>14</v>
      </c>
      <c r="J27" s="35" t="s">
        <v>15</v>
      </c>
      <c r="K27" s="36" t="s">
        <v>16</v>
      </c>
      <c r="L27" s="36"/>
      <c r="M27" s="36" t="s">
        <v>15</v>
      </c>
      <c r="N27" s="37">
        <f>SUMIF(M3:M26,"ETG-WXP",L3:L26)</f>
        <v>7411.72</v>
      </c>
      <c r="O27" s="38" t="s">
        <v>17</v>
      </c>
      <c r="P27" s="38"/>
      <c r="Q27" s="34" t="s">
        <v>14</v>
      </c>
      <c r="R27" s="35" t="s">
        <v>15</v>
      </c>
      <c r="S27" s="36" t="s">
        <v>16</v>
      </c>
      <c r="T27" s="36"/>
      <c r="U27" s="36" t="s">
        <v>15</v>
      </c>
      <c r="V27" s="37">
        <f>SUMIF(U3:U26,"ETG-WXP",T3:T26)</f>
        <v>43361.020000000004</v>
      </c>
      <c r="W27" s="38" t="s">
        <v>17</v>
      </c>
      <c r="X27" s="38"/>
      <c r="Y27" s="34" t="s">
        <v>14</v>
      </c>
      <c r="Z27" s="35" t="s">
        <v>15</v>
      </c>
      <c r="AA27" s="36" t="s">
        <v>16</v>
      </c>
      <c r="AB27" s="36"/>
      <c r="AC27" s="36" t="s">
        <v>15</v>
      </c>
      <c r="AD27" s="37">
        <f>SUMIF(AC3:AC26,"ETG-WXP",AB3:AB26)</f>
        <v>0</v>
      </c>
      <c r="AE27" s="38" t="s">
        <v>17</v>
      </c>
      <c r="AF27" s="38"/>
      <c r="AG27" s="34" t="s">
        <v>14</v>
      </c>
      <c r="AH27" s="35" t="s">
        <v>15</v>
      </c>
      <c r="AI27" s="36" t="s">
        <v>16</v>
      </c>
      <c r="AJ27" s="36"/>
      <c r="AK27" s="36" t="s">
        <v>15</v>
      </c>
      <c r="AL27" s="37">
        <f>SUMIF(AK3:AK26,"ETG-WXP",AJ3:AJ26)</f>
        <v>0</v>
      </c>
      <c r="AM27" s="38" t="s">
        <v>17</v>
      </c>
      <c r="AN27" s="38"/>
      <c r="AO27" s="34" t="s">
        <v>14</v>
      </c>
      <c r="AP27" s="35" t="s">
        <v>15</v>
      </c>
      <c r="AQ27" s="36" t="s">
        <v>16</v>
      </c>
      <c r="AR27" s="36"/>
      <c r="AS27" s="36" t="s">
        <v>15</v>
      </c>
      <c r="AT27" s="37">
        <f>SUMIF(AS3:AS26,"ETG-WXP",AR3:AR26)</f>
        <v>0</v>
      </c>
      <c r="AU27" s="38" t="s">
        <v>17</v>
      </c>
      <c r="AV27" s="38"/>
      <c r="AW27" s="34" t="s">
        <v>14</v>
      </c>
      <c r="AX27" s="35" t="s">
        <v>15</v>
      </c>
      <c r="AY27" s="36" t="s">
        <v>16</v>
      </c>
      <c r="AZ27" s="36"/>
      <c r="BA27" s="36" t="s">
        <v>15</v>
      </c>
      <c r="BB27" s="37">
        <f>SUMIF(BA3:BA26,"ETG-WXP",AZ3:AZ26)</f>
        <v>0</v>
      </c>
      <c r="BC27" s="38" t="s">
        <v>17</v>
      </c>
      <c r="BD27" s="38"/>
      <c r="BE27" s="34" t="s">
        <v>14</v>
      </c>
      <c r="BF27" s="35" t="s">
        <v>15</v>
      </c>
      <c r="BG27" s="36" t="s">
        <v>16</v>
      </c>
      <c r="BH27" s="36"/>
      <c r="BI27" s="36" t="s">
        <v>15</v>
      </c>
      <c r="BJ27" s="37">
        <f>SUMIF(BI3:BI26,"ETG-WXP",BH3:BH26)</f>
        <v>0</v>
      </c>
      <c r="BK27" s="38" t="s">
        <v>17</v>
      </c>
      <c r="BL27" s="38"/>
      <c r="BM27" s="34" t="s">
        <v>14</v>
      </c>
      <c r="BN27" s="35" t="s">
        <v>15</v>
      </c>
      <c r="BO27" s="36" t="s">
        <v>16</v>
      </c>
      <c r="BP27" s="36"/>
      <c r="BQ27" s="36" t="s">
        <v>15</v>
      </c>
      <c r="BR27" s="37">
        <f>SUMIF(BQ3:BQ26,"ETG-WXP",BP3:BP26)</f>
        <v>0</v>
      </c>
      <c r="BS27" s="38" t="s">
        <v>17</v>
      </c>
      <c r="BT27" s="38"/>
      <c r="BU27" s="34" t="s">
        <v>14</v>
      </c>
      <c r="BV27" s="35" t="s">
        <v>15</v>
      </c>
      <c r="BW27" s="36" t="s">
        <v>16</v>
      </c>
      <c r="BX27" s="36"/>
      <c r="BY27" s="36" t="s">
        <v>15</v>
      </c>
      <c r="BZ27" s="37">
        <f>SUMIF(BY3:BY26,"ETG-WXP",BX3:BX26)</f>
        <v>0</v>
      </c>
      <c r="CA27" s="38" t="s">
        <v>17</v>
      </c>
      <c r="CB27" s="38"/>
      <c r="CC27" s="39" t="s">
        <v>14</v>
      </c>
      <c r="CD27" s="40" t="s">
        <v>15</v>
      </c>
      <c r="CE27" s="36" t="s">
        <v>16</v>
      </c>
      <c r="CF27" s="36"/>
      <c r="CG27" s="36" t="s">
        <v>15</v>
      </c>
      <c r="CH27" s="37">
        <f>SUMIF(CG3:CG26,"ETG-WXP",CF3:CF26)</f>
        <v>0</v>
      </c>
      <c r="CI27" s="38" t="s">
        <v>17</v>
      </c>
      <c r="CJ27" s="38"/>
      <c r="CK27" s="34" t="s">
        <v>14</v>
      </c>
      <c r="CL27" s="35" t="s">
        <v>15</v>
      </c>
      <c r="CM27" s="36" t="s">
        <v>16</v>
      </c>
      <c r="CN27" s="36"/>
      <c r="CO27" s="36" t="s">
        <v>15</v>
      </c>
      <c r="CP27" s="37">
        <f>SUMIF(CO3:CO26,"ETG-WXP",CN3:CN26)</f>
        <v>0</v>
      </c>
      <c r="CQ27" s="38" t="s">
        <v>17</v>
      </c>
      <c r="CR27" s="38"/>
      <c r="CS27" s="34" t="s">
        <v>14</v>
      </c>
      <c r="CT27" s="35" t="s">
        <v>15</v>
      </c>
      <c r="CU27" s="36" t="s">
        <v>16</v>
      </c>
      <c r="CV27" s="36"/>
      <c r="CW27" s="36" t="s">
        <v>15</v>
      </c>
      <c r="CX27" s="37">
        <f>SUMIF(CW3:CW26,"ETG-WXP",CV3:CV26)</f>
        <v>0</v>
      </c>
      <c r="CY27" s="38" t="s">
        <v>17</v>
      </c>
      <c r="CZ27" s="38"/>
      <c r="DA27" s="34" t="s">
        <v>14</v>
      </c>
      <c r="DB27" s="35" t="s">
        <v>15</v>
      </c>
      <c r="DC27" s="36" t="s">
        <v>16</v>
      </c>
      <c r="DD27" s="36"/>
      <c r="DE27" s="36" t="s">
        <v>15</v>
      </c>
      <c r="DF27" s="37">
        <f>SUMIF(DE3:DE26,"ETG-WXP",DD3:DD26)</f>
        <v>0</v>
      </c>
      <c r="DG27" s="38" t="s">
        <v>17</v>
      </c>
      <c r="DH27" s="38"/>
      <c r="DI27" s="34" t="s">
        <v>14</v>
      </c>
      <c r="DJ27" s="35" t="s">
        <v>15</v>
      </c>
      <c r="DK27" s="41" t="s">
        <v>16</v>
      </c>
      <c r="DL27" s="41"/>
      <c r="DM27" s="36" t="s">
        <v>15</v>
      </c>
      <c r="DN27" s="37">
        <f>SUMIF(DM3:DM26,"ETG-WXP",DL3:DL26)</f>
        <v>0</v>
      </c>
      <c r="DO27" s="38" t="s">
        <v>17</v>
      </c>
      <c r="DP27" s="38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</row>
    <row r="28" spans="1:233" ht="12.75" customHeight="1">
      <c r="A28" s="34"/>
      <c r="B28" s="35"/>
      <c r="C28" s="42" t="s">
        <v>18</v>
      </c>
      <c r="D28" s="42"/>
      <c r="E28" s="42" t="s">
        <v>15</v>
      </c>
      <c r="F28" s="43">
        <f>SUMIF(E3:E26,"ETG-WX",D3:D26)</f>
        <v>0</v>
      </c>
      <c r="G28" s="44" t="s">
        <v>19</v>
      </c>
      <c r="H28" s="45">
        <f>_xlfn.COUNTIFS(E3:E26,"etg*")</f>
        <v>3</v>
      </c>
      <c r="I28" s="34"/>
      <c r="J28" s="35"/>
      <c r="K28" s="42" t="s">
        <v>18</v>
      </c>
      <c r="L28" s="42"/>
      <c r="M28" s="42" t="s">
        <v>15</v>
      </c>
      <c r="N28" s="43">
        <f>SUMIF(M3:M26,"ETG-WX",L3:L26)</f>
        <v>0</v>
      </c>
      <c r="O28" s="44" t="s">
        <v>19</v>
      </c>
      <c r="P28" s="45">
        <f>_xlfn.COUNTIFS(M3:M26,"etg*")</f>
        <v>2</v>
      </c>
      <c r="Q28" s="34"/>
      <c r="R28" s="35"/>
      <c r="S28" s="42" t="s">
        <v>18</v>
      </c>
      <c r="T28" s="42"/>
      <c r="U28" s="42" t="s">
        <v>15</v>
      </c>
      <c r="V28" s="43">
        <f>SUMIF(U3:U26,"ETG-WX",T3:T26)</f>
        <v>0</v>
      </c>
      <c r="W28" s="44" t="s">
        <v>19</v>
      </c>
      <c r="X28" s="45">
        <f>_xlfn.COUNTIFS(U3:U26,"etg*")</f>
        <v>2</v>
      </c>
      <c r="Y28" s="34"/>
      <c r="Z28" s="35"/>
      <c r="AA28" s="42" t="s">
        <v>18</v>
      </c>
      <c r="AB28" s="42"/>
      <c r="AC28" s="42" t="s">
        <v>15</v>
      </c>
      <c r="AD28" s="43">
        <f>SUMIF(AC3:AC26,"ETG-WX",AB3:AB26)</f>
        <v>0</v>
      </c>
      <c r="AE28" s="44" t="s">
        <v>19</v>
      </c>
      <c r="AF28" s="45">
        <f>_xlfn.COUNTIFS(AC3:AC26,"etg*")</f>
        <v>0</v>
      </c>
      <c r="AG28" s="34"/>
      <c r="AH28" s="35"/>
      <c r="AI28" s="42" t="s">
        <v>18</v>
      </c>
      <c r="AJ28" s="42"/>
      <c r="AK28" s="42" t="s">
        <v>15</v>
      </c>
      <c r="AL28" s="46">
        <f>SUMIF(AK3:AK26,"ETG-WX",AJ3:AJ26)</f>
        <v>0</v>
      </c>
      <c r="AM28" s="44" t="s">
        <v>19</v>
      </c>
      <c r="AN28" s="45">
        <f>_xlfn.COUNTIFS(AK3:AK26,"etg*")</f>
        <v>0</v>
      </c>
      <c r="AO28" s="34"/>
      <c r="AP28" s="35"/>
      <c r="AQ28" s="42" t="s">
        <v>18</v>
      </c>
      <c r="AR28" s="42"/>
      <c r="AS28" s="42" t="s">
        <v>15</v>
      </c>
      <c r="AT28" s="43">
        <f>SUMIF(AS3:AS26,"ETG-WX",AR3:AR26)</f>
        <v>0</v>
      </c>
      <c r="AU28" s="47" t="s">
        <v>19</v>
      </c>
      <c r="AV28" s="45">
        <f>_xlfn.COUNTIFS(AS3:AS26,"etg*")</f>
        <v>0</v>
      </c>
      <c r="AW28" s="34"/>
      <c r="AX28" s="35"/>
      <c r="AY28" s="42" t="s">
        <v>18</v>
      </c>
      <c r="AZ28" s="42"/>
      <c r="BA28" s="42" t="s">
        <v>15</v>
      </c>
      <c r="BB28" s="43">
        <f>SUMIF(BA3:BA26,"ETG-WX",AZ3:AZ26)</f>
        <v>0</v>
      </c>
      <c r="BC28" s="47" t="s">
        <v>19</v>
      </c>
      <c r="BD28" s="45">
        <f>_xlfn.COUNTIFS(BA3:BA26,"etg*")</f>
        <v>0</v>
      </c>
      <c r="BE28" s="34"/>
      <c r="BF28" s="35"/>
      <c r="BG28" s="42" t="s">
        <v>18</v>
      </c>
      <c r="BH28" s="42"/>
      <c r="BI28" s="42" t="s">
        <v>15</v>
      </c>
      <c r="BJ28" s="43">
        <f>SUMIF(BI3:BI26,"ETG-WX",BH3:BH26)</f>
        <v>0</v>
      </c>
      <c r="BK28" s="47" t="s">
        <v>19</v>
      </c>
      <c r="BL28" s="45">
        <f>_xlfn.COUNTIFS(BI3:BI26,"etg*")</f>
        <v>0</v>
      </c>
      <c r="BM28" s="34"/>
      <c r="BN28" s="35"/>
      <c r="BO28" s="42" t="s">
        <v>18</v>
      </c>
      <c r="BP28" s="42"/>
      <c r="BQ28" s="42" t="s">
        <v>15</v>
      </c>
      <c r="BR28" s="43">
        <f>SUMIF(BQ3:BQ26,"ETG-WX",BP3:BP26)</f>
        <v>0</v>
      </c>
      <c r="BS28" s="47" t="s">
        <v>19</v>
      </c>
      <c r="BT28" s="45">
        <f>_xlfn.COUNTIFS(BQ3:BQ26,"etg*")</f>
        <v>0</v>
      </c>
      <c r="BU28" s="34"/>
      <c r="BV28" s="35"/>
      <c r="BW28" s="42" t="s">
        <v>18</v>
      </c>
      <c r="BX28" s="42"/>
      <c r="BY28" s="42" t="s">
        <v>15</v>
      </c>
      <c r="BZ28" s="43">
        <f>SUMIF(BY3:BY26,"ETG-WX",BX3:BX26)</f>
        <v>0</v>
      </c>
      <c r="CA28" s="47" t="s">
        <v>19</v>
      </c>
      <c r="CB28" s="45">
        <f>_xlfn.COUNTIFS(BY3:BY26,"etg*")</f>
        <v>0</v>
      </c>
      <c r="CC28" s="39"/>
      <c r="CD28" s="40"/>
      <c r="CE28" s="42" t="s">
        <v>18</v>
      </c>
      <c r="CF28" s="42"/>
      <c r="CG28" s="42" t="s">
        <v>15</v>
      </c>
      <c r="CH28" s="43">
        <f>SUMIF(CG3:CG26,"ETG-WX",CF3:CF26)</f>
        <v>0</v>
      </c>
      <c r="CI28" s="47" t="s">
        <v>19</v>
      </c>
      <c r="CJ28" s="45">
        <f>_xlfn.COUNTIFS(CG3:CG26,"etg*")</f>
        <v>0</v>
      </c>
      <c r="CK28" s="34"/>
      <c r="CL28" s="35"/>
      <c r="CM28" s="42" t="s">
        <v>18</v>
      </c>
      <c r="CN28" s="42"/>
      <c r="CO28" s="42" t="s">
        <v>15</v>
      </c>
      <c r="CP28" s="43">
        <f>SUMIF(CO3:CO26,"ETG-WX",CN3:CN26)</f>
        <v>0</v>
      </c>
      <c r="CQ28" s="47" t="s">
        <v>19</v>
      </c>
      <c r="CR28" s="45">
        <f>_xlfn.COUNTIFS(CO3:CO26,"etg*")</f>
        <v>0</v>
      </c>
      <c r="CS28" s="34"/>
      <c r="CT28" s="35"/>
      <c r="CU28" s="42" t="s">
        <v>18</v>
      </c>
      <c r="CV28" s="42"/>
      <c r="CW28" s="42" t="s">
        <v>15</v>
      </c>
      <c r="CX28" s="43">
        <f>SUMIF(CW3:CW26,"ETG-WX",CV3:CV26)</f>
        <v>0</v>
      </c>
      <c r="CY28" s="47" t="s">
        <v>19</v>
      </c>
      <c r="CZ28" s="45">
        <f>_xlfn.COUNTIFS(CW3:CW26,"etg*")</f>
        <v>0</v>
      </c>
      <c r="DA28" s="34"/>
      <c r="DB28" s="35"/>
      <c r="DC28" s="42" t="s">
        <v>18</v>
      </c>
      <c r="DD28" s="42"/>
      <c r="DE28" s="42" t="s">
        <v>15</v>
      </c>
      <c r="DF28" s="43">
        <f>SUMIF(DE3:DE26,"ETG-WX",DD3:DD26)</f>
        <v>0</v>
      </c>
      <c r="DG28" s="47" t="s">
        <v>19</v>
      </c>
      <c r="DH28" s="45">
        <f>_xlfn.COUNTIFS(DE3:DE26,"etg*")</f>
        <v>0</v>
      </c>
      <c r="DI28" s="34"/>
      <c r="DJ28" s="35"/>
      <c r="DK28" s="48" t="s">
        <v>18</v>
      </c>
      <c r="DL28" s="48"/>
      <c r="DM28" s="42" t="s">
        <v>15</v>
      </c>
      <c r="DN28" s="43">
        <f>SUMIF(DM3:DM26,"ETG-WX",DL3:DL26)</f>
        <v>0</v>
      </c>
      <c r="DO28" s="47" t="s">
        <v>19</v>
      </c>
      <c r="DP28" s="45">
        <f>_xlfn.COUNTIFS(DM3:DM26,"etg*")</f>
        <v>0</v>
      </c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</row>
    <row r="29" spans="1:120" s="55" customFormat="1" ht="12.75" customHeight="1">
      <c r="A29" s="34"/>
      <c r="B29" s="35"/>
      <c r="C29" s="49"/>
      <c r="D29" s="49"/>
      <c r="E29" s="50" t="s">
        <v>19</v>
      </c>
      <c r="F29" s="51">
        <f>SUM(F27:F28)</f>
        <v>49310.259999999995</v>
      </c>
      <c r="G29" s="52" t="s">
        <v>20</v>
      </c>
      <c r="H29" s="53">
        <f>_xlfn.COUNTIFS(E3:E26,"etg*",G3:G26,"&gt;0")</f>
        <v>3</v>
      </c>
      <c r="I29" s="34"/>
      <c r="J29" s="35"/>
      <c r="K29" s="49"/>
      <c r="L29" s="49"/>
      <c r="M29" s="50" t="s">
        <v>19</v>
      </c>
      <c r="N29" s="51">
        <f>SUM(N27:N28)</f>
        <v>7411.72</v>
      </c>
      <c r="O29" s="47" t="s">
        <v>20</v>
      </c>
      <c r="P29" s="45">
        <f>_xlfn.COUNTIFS(M3:M26,"etg*",O3:O26,"&gt;0")</f>
        <v>2</v>
      </c>
      <c r="Q29" s="34"/>
      <c r="R29" s="35"/>
      <c r="S29" s="49"/>
      <c r="T29" s="49"/>
      <c r="U29" s="50" t="s">
        <v>19</v>
      </c>
      <c r="V29" s="51">
        <f>SUM(V27:V28)</f>
        <v>43361.020000000004</v>
      </c>
      <c r="W29" s="47" t="s">
        <v>20</v>
      </c>
      <c r="X29" s="45">
        <f>_xlfn.COUNTIFS(U3:U26,"etg*",W3:W26,"&gt;0")</f>
        <v>2</v>
      </c>
      <c r="Y29" s="34"/>
      <c r="Z29" s="35"/>
      <c r="AA29" s="49"/>
      <c r="AB29" s="49"/>
      <c r="AC29" s="50" t="s">
        <v>19</v>
      </c>
      <c r="AD29" s="51">
        <f>SUM(AD27:AD28)</f>
        <v>0</v>
      </c>
      <c r="AE29" s="47" t="s">
        <v>20</v>
      </c>
      <c r="AF29" s="45">
        <f>_xlfn.COUNTIFS(AC3:AC26,"etg*",AE3:AE26,"&gt;0")</f>
        <v>0</v>
      </c>
      <c r="AG29" s="34"/>
      <c r="AH29" s="35"/>
      <c r="AI29" s="49"/>
      <c r="AJ29" s="49"/>
      <c r="AK29" s="50" t="s">
        <v>19</v>
      </c>
      <c r="AL29" s="51">
        <f>SUM(AL27:AL28)</f>
        <v>0</v>
      </c>
      <c r="AM29" s="47" t="s">
        <v>20</v>
      </c>
      <c r="AN29" s="45">
        <f>_xlfn.COUNTIFS(AK3:AK26,"etg*",AM3:AM26,"&gt;0")</f>
        <v>0</v>
      </c>
      <c r="AO29" s="34"/>
      <c r="AP29" s="35"/>
      <c r="AQ29" s="49"/>
      <c r="AR29" s="49"/>
      <c r="AS29" s="50" t="s">
        <v>19</v>
      </c>
      <c r="AT29" s="51">
        <f>SUM(AT27:AT28)</f>
        <v>0</v>
      </c>
      <c r="AU29" s="47" t="s">
        <v>20</v>
      </c>
      <c r="AV29" s="45">
        <f>_xlfn.COUNTIFS(AS3:AS26,"etg*",AU3:AU26,"&gt;0")</f>
        <v>0</v>
      </c>
      <c r="AW29" s="34"/>
      <c r="AX29" s="35"/>
      <c r="AY29" s="49"/>
      <c r="AZ29" s="49"/>
      <c r="BA29" s="50" t="s">
        <v>19</v>
      </c>
      <c r="BB29" s="51">
        <f>SUM(BB27:BB28)</f>
        <v>0</v>
      </c>
      <c r="BC29" s="47" t="s">
        <v>20</v>
      </c>
      <c r="BD29" s="45">
        <f>_xlfn.COUNTIFS(BA3:BA26,"etg*",BC3:BC26,"&gt;0")</f>
        <v>0</v>
      </c>
      <c r="BE29" s="34"/>
      <c r="BF29" s="35"/>
      <c r="BG29" s="49"/>
      <c r="BH29" s="49"/>
      <c r="BI29" s="50" t="s">
        <v>19</v>
      </c>
      <c r="BJ29" s="51">
        <f>SUM(BJ27:BJ28)</f>
        <v>0</v>
      </c>
      <c r="BK29" s="47" t="s">
        <v>20</v>
      </c>
      <c r="BL29" s="45">
        <f>_xlfn.COUNTIFS(BI3:BI26,"etg*",BK3:BK26,"&gt;0")</f>
        <v>0</v>
      </c>
      <c r="BM29" s="34"/>
      <c r="BN29" s="35"/>
      <c r="BO29" s="49"/>
      <c r="BP29" s="49"/>
      <c r="BQ29" s="50" t="s">
        <v>19</v>
      </c>
      <c r="BR29" s="51">
        <f>SUM(BR27:BR28)</f>
        <v>0</v>
      </c>
      <c r="BS29" s="47" t="s">
        <v>20</v>
      </c>
      <c r="BT29" s="45">
        <f>_xlfn.COUNTIFS(BQ3:BQ26,"etg*",BS3:BS26,"&gt;0")</f>
        <v>0</v>
      </c>
      <c r="BU29" s="34"/>
      <c r="BV29" s="35"/>
      <c r="BW29" s="49"/>
      <c r="BX29" s="49"/>
      <c r="BY29" s="50" t="s">
        <v>19</v>
      </c>
      <c r="BZ29" s="51">
        <f>SUM(BZ27:BZ28)</f>
        <v>0</v>
      </c>
      <c r="CA29" s="47" t="s">
        <v>20</v>
      </c>
      <c r="CB29" s="45">
        <f>_xlfn.COUNTIFS(BY3:BY26,"etg*",CA3:CA26,"&gt;0")</f>
        <v>0</v>
      </c>
      <c r="CC29" s="39"/>
      <c r="CD29" s="40"/>
      <c r="CE29" s="49"/>
      <c r="CF29" s="49"/>
      <c r="CG29" s="50" t="s">
        <v>19</v>
      </c>
      <c r="CH29" s="51">
        <f>SUM(CH27:CH28)</f>
        <v>0</v>
      </c>
      <c r="CI29" s="47" t="s">
        <v>20</v>
      </c>
      <c r="CJ29" s="45">
        <f>_xlfn.COUNTIFS(CG3:CG26,"etg*",CI3:CI26,"&gt;0")</f>
        <v>0</v>
      </c>
      <c r="CK29" s="34"/>
      <c r="CL29" s="35"/>
      <c r="CM29" s="49"/>
      <c r="CN29" s="49"/>
      <c r="CO29" s="50" t="s">
        <v>19</v>
      </c>
      <c r="CP29" s="51">
        <f>SUM(CP27:CP28)</f>
        <v>0</v>
      </c>
      <c r="CQ29" s="47" t="s">
        <v>20</v>
      </c>
      <c r="CR29" s="45">
        <f>_xlfn.COUNTIFS(CO3:CO26,"etg*",CQ3:CQ26,"&gt;0")</f>
        <v>0</v>
      </c>
      <c r="CS29" s="34"/>
      <c r="CT29" s="35"/>
      <c r="CU29" s="49"/>
      <c r="CV29" s="49"/>
      <c r="CW29" s="50" t="s">
        <v>19</v>
      </c>
      <c r="CX29" s="51">
        <f>SUM(CX27:CX28)</f>
        <v>0</v>
      </c>
      <c r="CY29" s="47" t="s">
        <v>20</v>
      </c>
      <c r="CZ29" s="45">
        <f>_xlfn.COUNTIFS(CW3:CW26,"etg*",CY3:CY26,"&gt;0")</f>
        <v>0</v>
      </c>
      <c r="DA29" s="34"/>
      <c r="DB29" s="35"/>
      <c r="DC29" s="49"/>
      <c r="DD29" s="49"/>
      <c r="DE29" s="50" t="s">
        <v>19</v>
      </c>
      <c r="DF29" s="51">
        <f>SUM(DF27:DF28)</f>
        <v>0</v>
      </c>
      <c r="DG29" s="47" t="s">
        <v>20</v>
      </c>
      <c r="DH29" s="45">
        <f>_xlfn.COUNTIFS(DE3:DE26,"etg*",DG3:DG26,"&gt;0")</f>
        <v>0</v>
      </c>
      <c r="DI29" s="34"/>
      <c r="DJ29" s="35"/>
      <c r="DK29" s="54"/>
      <c r="DL29" s="54"/>
      <c r="DM29" s="50" t="s">
        <v>19</v>
      </c>
      <c r="DN29" s="51">
        <f>SUM(DN27:DN28)</f>
        <v>0</v>
      </c>
      <c r="DO29" s="47" t="s">
        <v>20</v>
      </c>
      <c r="DP29" s="45">
        <f>_xlfn.COUNTIFS(DM3:DM26,"etg*",DO3:DO26,"&gt;0")</f>
        <v>0</v>
      </c>
    </row>
    <row r="30" spans="1:120" s="55" customFormat="1" ht="12.75" customHeight="1">
      <c r="A30" s="34"/>
      <c r="B30" s="35"/>
      <c r="C30" s="56" t="s">
        <v>21</v>
      </c>
      <c r="D30" s="56"/>
      <c r="E30" s="56"/>
      <c r="F30" s="57">
        <v>0</v>
      </c>
      <c r="G30" s="58" t="s">
        <v>22</v>
      </c>
      <c r="H30" s="59">
        <f>_xlfn.SUMIFS(H3:H26,E3:E26,"etg*")</f>
        <v>35</v>
      </c>
      <c r="I30" s="34"/>
      <c r="J30" s="35"/>
      <c r="K30" s="56" t="s">
        <v>21</v>
      </c>
      <c r="L30" s="56"/>
      <c r="M30" s="56"/>
      <c r="N30" s="57">
        <v>0</v>
      </c>
      <c r="O30" s="58" t="s">
        <v>22</v>
      </c>
      <c r="P30" s="59">
        <f>_xlfn.SUMIFS(P3:P26,M3:M26,"etg*")</f>
        <v>7</v>
      </c>
      <c r="Q30" s="34"/>
      <c r="R30" s="35"/>
      <c r="S30" s="56" t="s">
        <v>21</v>
      </c>
      <c r="T30" s="56"/>
      <c r="U30" s="56"/>
      <c r="V30" s="57">
        <v>0</v>
      </c>
      <c r="W30" s="58" t="s">
        <v>22</v>
      </c>
      <c r="X30" s="59">
        <f>_xlfn.SUMIFS(X3:X26,U3:U26,"etg*")</f>
        <v>27</v>
      </c>
      <c r="Y30" s="34"/>
      <c r="Z30" s="35"/>
      <c r="AA30" s="56" t="s">
        <v>21</v>
      </c>
      <c r="AB30" s="56"/>
      <c r="AC30" s="56"/>
      <c r="AD30" s="57">
        <v>0</v>
      </c>
      <c r="AE30" s="58" t="s">
        <v>22</v>
      </c>
      <c r="AF30" s="59">
        <f>_xlfn.SUMIFS(AF3:AF26,AC3:AC26,"etg*")</f>
        <v>0</v>
      </c>
      <c r="AG30" s="34"/>
      <c r="AH30" s="35"/>
      <c r="AI30" s="56" t="s">
        <v>21</v>
      </c>
      <c r="AJ30" s="56"/>
      <c r="AK30" s="56"/>
      <c r="AL30" s="57">
        <v>0</v>
      </c>
      <c r="AM30" s="58" t="s">
        <v>22</v>
      </c>
      <c r="AN30" s="59">
        <f>_xlfn.SUMIFS(AN3:AN26,AK3:AK26,"etg*")</f>
        <v>0</v>
      </c>
      <c r="AO30" s="34"/>
      <c r="AP30" s="35"/>
      <c r="AQ30" s="56" t="s">
        <v>21</v>
      </c>
      <c r="AR30" s="56"/>
      <c r="AS30" s="56"/>
      <c r="AT30" s="57">
        <v>0</v>
      </c>
      <c r="AU30" s="58" t="s">
        <v>22</v>
      </c>
      <c r="AV30" s="59">
        <f>_xlfn.SUMIFS(AV3:AV26,AS3:AS26,"etg*")</f>
        <v>0</v>
      </c>
      <c r="AW30" s="34"/>
      <c r="AX30" s="35"/>
      <c r="AY30" s="56" t="s">
        <v>21</v>
      </c>
      <c r="AZ30" s="56"/>
      <c r="BA30" s="56"/>
      <c r="BB30" s="57">
        <v>0</v>
      </c>
      <c r="BC30" s="58" t="s">
        <v>22</v>
      </c>
      <c r="BD30" s="59">
        <f>_xlfn.SUMIFS(BD3:BD26,BA3:BA26,"etg*")</f>
        <v>0</v>
      </c>
      <c r="BE30" s="34"/>
      <c r="BF30" s="35"/>
      <c r="BG30" s="56" t="s">
        <v>21</v>
      </c>
      <c r="BH30" s="56"/>
      <c r="BI30" s="56"/>
      <c r="BJ30" s="57">
        <v>0</v>
      </c>
      <c r="BK30" s="58" t="s">
        <v>22</v>
      </c>
      <c r="BL30" s="59">
        <f>_xlfn.SUMIFS(BL3:BL26,BI3:BI26,"etg*")</f>
        <v>0</v>
      </c>
      <c r="BM30" s="34"/>
      <c r="BN30" s="35"/>
      <c r="BO30" s="56" t="s">
        <v>21</v>
      </c>
      <c r="BP30" s="56"/>
      <c r="BQ30" s="56"/>
      <c r="BR30" s="57">
        <v>0</v>
      </c>
      <c r="BS30" s="58" t="s">
        <v>22</v>
      </c>
      <c r="BT30" s="59">
        <f>_xlfn.SUMIFS(BT3:BT26,BQ3:BQ26,"etg*")</f>
        <v>0</v>
      </c>
      <c r="BU30" s="34"/>
      <c r="BV30" s="35"/>
      <c r="BW30" s="56" t="s">
        <v>21</v>
      </c>
      <c r="BX30" s="56"/>
      <c r="BY30" s="56"/>
      <c r="BZ30" s="57">
        <v>0</v>
      </c>
      <c r="CA30" s="58" t="s">
        <v>22</v>
      </c>
      <c r="CB30" s="59">
        <f>_xlfn.SUMIFS(CB3:CB26,BY3:BY26,"etg*")</f>
        <v>0</v>
      </c>
      <c r="CC30" s="39"/>
      <c r="CD30" s="40"/>
      <c r="CE30" s="56" t="s">
        <v>21</v>
      </c>
      <c r="CF30" s="56"/>
      <c r="CG30" s="56"/>
      <c r="CH30" s="57">
        <v>0</v>
      </c>
      <c r="CI30" s="58" t="s">
        <v>22</v>
      </c>
      <c r="CJ30" s="59">
        <f>_xlfn.SUMIFS(CJ3:CJ26,CG3:CG26,"etg*")</f>
        <v>0</v>
      </c>
      <c r="CK30" s="34"/>
      <c r="CL30" s="35"/>
      <c r="CM30" s="56" t="s">
        <v>21</v>
      </c>
      <c r="CN30" s="56"/>
      <c r="CO30" s="56"/>
      <c r="CP30" s="57">
        <v>0</v>
      </c>
      <c r="CQ30" s="58" t="s">
        <v>22</v>
      </c>
      <c r="CR30" s="59">
        <f>_xlfn.SUMIFS(CR3:CR26,CO3:CO26,"etg*")</f>
        <v>0</v>
      </c>
      <c r="CS30" s="34"/>
      <c r="CT30" s="35"/>
      <c r="CU30" s="56" t="s">
        <v>21</v>
      </c>
      <c r="CV30" s="56"/>
      <c r="CW30" s="56"/>
      <c r="CX30" s="57">
        <v>0</v>
      </c>
      <c r="CY30" s="58" t="s">
        <v>22</v>
      </c>
      <c r="CZ30" s="59">
        <f>_xlfn.SUMIFS(CZ3:CZ26,CW3:CW26,"etg*")</f>
        <v>0</v>
      </c>
      <c r="DA30" s="34"/>
      <c r="DB30" s="35"/>
      <c r="DC30" s="56" t="s">
        <v>21</v>
      </c>
      <c r="DD30" s="56"/>
      <c r="DE30" s="56"/>
      <c r="DF30" s="57">
        <v>0</v>
      </c>
      <c r="DG30" s="58" t="s">
        <v>22</v>
      </c>
      <c r="DH30" s="59">
        <f>_xlfn.SUMIFS(DH3:DH26,DE3:DE26,"etg*")</f>
        <v>0</v>
      </c>
      <c r="DI30" s="34"/>
      <c r="DJ30" s="35"/>
      <c r="DK30" s="56" t="s">
        <v>21</v>
      </c>
      <c r="DL30" s="56"/>
      <c r="DM30" s="56"/>
      <c r="DN30" s="57">
        <v>0</v>
      </c>
      <c r="DO30" s="58" t="s">
        <v>22</v>
      </c>
      <c r="DP30" s="59">
        <f>_xlfn.SUMIFS(DP3:DP26,DM3:DM26,"etg*")</f>
        <v>0</v>
      </c>
    </row>
    <row r="31" spans="1:233" ht="12.75" customHeight="1">
      <c r="A31" s="34"/>
      <c r="B31" s="35"/>
      <c r="C31" s="56" t="s">
        <v>23</v>
      </c>
      <c r="D31" s="56"/>
      <c r="E31" s="56"/>
      <c r="F31" s="57">
        <f>SUMIF(E$3:E$26,"etg*",B$3:B$26)</f>
        <v>5</v>
      </c>
      <c r="G31" s="58"/>
      <c r="H31" s="59"/>
      <c r="I31" s="34"/>
      <c r="J31" s="35"/>
      <c r="K31" s="56" t="s">
        <v>23</v>
      </c>
      <c r="L31" s="56"/>
      <c r="M31" s="56"/>
      <c r="N31" s="57">
        <f>SUMIF(M$3:M$26,"etg*",J$3:J$26)</f>
        <v>2</v>
      </c>
      <c r="O31" s="58"/>
      <c r="P31" s="59"/>
      <c r="Q31" s="34"/>
      <c r="R31" s="35"/>
      <c r="S31" s="56" t="s">
        <v>23</v>
      </c>
      <c r="T31" s="56"/>
      <c r="U31" s="56"/>
      <c r="V31" s="57">
        <f>SUMIF(U$3:U$26,"etg*",R$3:R$26)</f>
        <v>6</v>
      </c>
      <c r="W31" s="58"/>
      <c r="X31" s="59"/>
      <c r="Y31" s="34"/>
      <c r="Z31" s="35"/>
      <c r="AA31" s="56" t="s">
        <v>23</v>
      </c>
      <c r="AB31" s="56"/>
      <c r="AC31" s="56"/>
      <c r="AD31" s="57">
        <f>SUMIF(AC$3:AC$26,"etg*",Z$3:Z$26)</f>
        <v>0</v>
      </c>
      <c r="AE31" s="58"/>
      <c r="AF31" s="59"/>
      <c r="AG31" s="34"/>
      <c r="AH31" s="35"/>
      <c r="AI31" s="56" t="s">
        <v>23</v>
      </c>
      <c r="AJ31" s="56"/>
      <c r="AK31" s="56"/>
      <c r="AL31" s="57">
        <f>SUMIF(AK$3:AK$26,"etg*",AH$3:AH$26)</f>
        <v>0</v>
      </c>
      <c r="AM31" s="58"/>
      <c r="AN31" s="59"/>
      <c r="AO31" s="34"/>
      <c r="AP31" s="35"/>
      <c r="AQ31" s="56" t="s">
        <v>23</v>
      </c>
      <c r="AR31" s="56"/>
      <c r="AS31" s="56"/>
      <c r="AT31" s="57">
        <f>SUMIF(AS$3:AS$26,"etg*",AP$3:AP$26)</f>
        <v>0</v>
      </c>
      <c r="AU31" s="58"/>
      <c r="AV31" s="59"/>
      <c r="AW31" s="34"/>
      <c r="AX31" s="35"/>
      <c r="AY31" s="56" t="s">
        <v>23</v>
      </c>
      <c r="AZ31" s="56"/>
      <c r="BA31" s="56"/>
      <c r="BB31" s="57">
        <f>SUMIF(BA$3:BA$26,"etg*",AX$3:AX$26)</f>
        <v>0</v>
      </c>
      <c r="BC31" s="58"/>
      <c r="BD31" s="59"/>
      <c r="BE31" s="34"/>
      <c r="BF31" s="35"/>
      <c r="BG31" s="56" t="s">
        <v>23</v>
      </c>
      <c r="BH31" s="56"/>
      <c r="BI31" s="56"/>
      <c r="BJ31" s="57">
        <f>SUMIF(BI$3:BI$26,"etg*",BF$3:BF$26)</f>
        <v>0</v>
      </c>
      <c r="BK31" s="58"/>
      <c r="BL31" s="59"/>
      <c r="BM31" s="34"/>
      <c r="BN31" s="35"/>
      <c r="BO31" s="56" t="s">
        <v>23</v>
      </c>
      <c r="BP31" s="56"/>
      <c r="BQ31" s="56"/>
      <c r="BR31" s="57">
        <f>SUMIF(BQ$3:BQ$26,"etg*",BN$3:BN$26)</f>
        <v>0</v>
      </c>
      <c r="BS31" s="58"/>
      <c r="BT31" s="59"/>
      <c r="BU31" s="34"/>
      <c r="BV31" s="35"/>
      <c r="BW31" s="56" t="s">
        <v>23</v>
      </c>
      <c r="BX31" s="56"/>
      <c r="BY31" s="56"/>
      <c r="BZ31" s="57">
        <f>SUMIF(BY$3:BY$26,"etg*",BV$3:BV$26)</f>
        <v>0</v>
      </c>
      <c r="CA31" s="58"/>
      <c r="CB31" s="59"/>
      <c r="CC31" s="39"/>
      <c r="CD31" s="40"/>
      <c r="CE31" s="56" t="s">
        <v>23</v>
      </c>
      <c r="CF31" s="56"/>
      <c r="CG31" s="56"/>
      <c r="CH31" s="57">
        <f>SUMIF(CG$3:CG$26,"etg*",CD$3:CD$26)</f>
        <v>0</v>
      </c>
      <c r="CI31" s="58"/>
      <c r="CJ31" s="59"/>
      <c r="CK31" s="34"/>
      <c r="CL31" s="35"/>
      <c r="CM31" s="56" t="s">
        <v>23</v>
      </c>
      <c r="CN31" s="56"/>
      <c r="CO31" s="56"/>
      <c r="CP31" s="57">
        <f>SUMIF(CO$3:CO$26,"etg*",CL$3:CL$26)</f>
        <v>0</v>
      </c>
      <c r="CQ31" s="58"/>
      <c r="CR31" s="59"/>
      <c r="CS31" s="34"/>
      <c r="CT31" s="35"/>
      <c r="CU31" s="56" t="s">
        <v>23</v>
      </c>
      <c r="CV31" s="56"/>
      <c r="CW31" s="56"/>
      <c r="CX31" s="57">
        <f>SUMIF(CW$3:CW$26,"etg*",CT$3:CT$26)</f>
        <v>0</v>
      </c>
      <c r="CY31" s="58"/>
      <c r="CZ31" s="59"/>
      <c r="DA31" s="34"/>
      <c r="DB31" s="35"/>
      <c r="DC31" s="56" t="s">
        <v>23</v>
      </c>
      <c r="DD31" s="56"/>
      <c r="DE31" s="56"/>
      <c r="DF31" s="57">
        <f>SUMIF(DE$3:DE$26,"etg*",DB$3:DB$26)</f>
        <v>0</v>
      </c>
      <c r="DG31" s="58"/>
      <c r="DH31" s="59"/>
      <c r="DI31" s="34"/>
      <c r="DJ31" s="35"/>
      <c r="DK31" s="56" t="s">
        <v>23</v>
      </c>
      <c r="DL31" s="56"/>
      <c r="DM31" s="56"/>
      <c r="DN31" s="57">
        <f>SUMIF(DM$3:DM$26,"etg*",DJ$3:DJ$26)</f>
        <v>0</v>
      </c>
      <c r="DO31" s="58"/>
      <c r="DP31" s="59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</row>
    <row r="32" spans="1:120" s="65" customFormat="1" ht="12.75" customHeight="1">
      <c r="A32" s="34"/>
      <c r="B32" s="60" t="s">
        <v>8</v>
      </c>
      <c r="C32" s="36" t="s">
        <v>16</v>
      </c>
      <c r="D32" s="36"/>
      <c r="E32" s="36" t="s">
        <v>8</v>
      </c>
      <c r="F32" s="37">
        <f>SUMIF(E3:E26,"ETG-AP",D3:D26)</f>
        <v>3944.84</v>
      </c>
      <c r="G32" s="61" t="s">
        <v>24</v>
      </c>
      <c r="H32" s="62">
        <f>IF(H29=0,0,H30/H29)</f>
        <v>11.666666666666666</v>
      </c>
      <c r="I32" s="34"/>
      <c r="J32" s="60" t="s">
        <v>8</v>
      </c>
      <c r="K32" s="36" t="s">
        <v>16</v>
      </c>
      <c r="L32" s="36"/>
      <c r="M32" s="36" t="s">
        <v>8</v>
      </c>
      <c r="N32" s="37">
        <f>SUMIF(M3:M26,"ETG-AP",L3:L26)</f>
        <v>592.92</v>
      </c>
      <c r="O32" s="61" t="s">
        <v>24</v>
      </c>
      <c r="P32" s="62">
        <f>IF(P29=0,0,P30/P29)</f>
        <v>3.5</v>
      </c>
      <c r="Q32" s="34"/>
      <c r="R32" s="60" t="s">
        <v>8</v>
      </c>
      <c r="S32" s="36" t="s">
        <v>16</v>
      </c>
      <c r="T32" s="36"/>
      <c r="U32" s="36" t="s">
        <v>8</v>
      </c>
      <c r="V32" s="37">
        <f>SUMIF(U3:U26,"ETG-AP",T3:T26)</f>
        <v>0</v>
      </c>
      <c r="W32" s="61" t="s">
        <v>24</v>
      </c>
      <c r="X32" s="62">
        <f>IF(X29=0,0,X30/X29)</f>
        <v>13.5</v>
      </c>
      <c r="Y32" s="34"/>
      <c r="Z32" s="60" t="s">
        <v>8</v>
      </c>
      <c r="AA32" s="36" t="s">
        <v>16</v>
      </c>
      <c r="AB32" s="36"/>
      <c r="AC32" s="36" t="s">
        <v>8</v>
      </c>
      <c r="AD32" s="37">
        <f>SUMIF(AC3:AC26,"ETG-AP",AB3:AB26)</f>
        <v>0</v>
      </c>
      <c r="AE32" s="61" t="s">
        <v>24</v>
      </c>
      <c r="AF32" s="62">
        <f>IF(AF29=0,0,AF30/AF29)</f>
        <v>0</v>
      </c>
      <c r="AG32" s="34"/>
      <c r="AH32" s="60" t="s">
        <v>8</v>
      </c>
      <c r="AI32" s="36" t="s">
        <v>16</v>
      </c>
      <c r="AJ32" s="36"/>
      <c r="AK32" s="36" t="s">
        <v>8</v>
      </c>
      <c r="AL32" s="63">
        <f>SUMIF(AK3:AK26,"ETG-AP",AJ3:AJ26)</f>
        <v>0</v>
      </c>
      <c r="AM32" s="61" t="s">
        <v>24</v>
      </c>
      <c r="AN32" s="62">
        <f>IF(AN29=0,0,AN30/AN29)</f>
        <v>0</v>
      </c>
      <c r="AO32" s="34"/>
      <c r="AP32" s="60" t="s">
        <v>8</v>
      </c>
      <c r="AQ32" s="36" t="s">
        <v>16</v>
      </c>
      <c r="AR32" s="36"/>
      <c r="AS32" s="36" t="s">
        <v>8</v>
      </c>
      <c r="AT32" s="37">
        <f>SUMIF(AS3:AS26,"ETG-AP",AR3:AR26)</f>
        <v>0</v>
      </c>
      <c r="AU32" s="61" t="s">
        <v>24</v>
      </c>
      <c r="AV32" s="62">
        <f>IF(AV29=0,0,AV30/AV29)</f>
        <v>0</v>
      </c>
      <c r="AW32" s="34"/>
      <c r="AX32" s="60" t="s">
        <v>8</v>
      </c>
      <c r="AY32" s="36" t="s">
        <v>16</v>
      </c>
      <c r="AZ32" s="36"/>
      <c r="BA32" s="36" t="s">
        <v>8</v>
      </c>
      <c r="BB32" s="37">
        <f>SUMIF(BA3:BA26,"ETG-AP",AZ3:AZ26)</f>
        <v>0</v>
      </c>
      <c r="BC32" s="61" t="s">
        <v>24</v>
      </c>
      <c r="BD32" s="62">
        <f>IF(BD29=0,0,BD30/BD29)</f>
        <v>0</v>
      </c>
      <c r="BE32" s="34"/>
      <c r="BF32" s="60" t="s">
        <v>8</v>
      </c>
      <c r="BG32" s="36" t="s">
        <v>16</v>
      </c>
      <c r="BH32" s="36"/>
      <c r="BI32" s="36" t="s">
        <v>8</v>
      </c>
      <c r="BJ32" s="37">
        <f>SUMIF(BI3:BI26,"ETG-AP",BH3:BH26)</f>
        <v>0</v>
      </c>
      <c r="BK32" s="61" t="s">
        <v>24</v>
      </c>
      <c r="BL32" s="62">
        <f>IF(BL29=0,0,BL30/BL29)</f>
        <v>0</v>
      </c>
      <c r="BM32" s="34"/>
      <c r="BN32" s="60" t="s">
        <v>8</v>
      </c>
      <c r="BO32" s="36" t="s">
        <v>16</v>
      </c>
      <c r="BP32" s="36"/>
      <c r="BQ32" s="36" t="s">
        <v>8</v>
      </c>
      <c r="BR32" s="37">
        <f>SUMIF(BQ3:BQ26,"ETG-AP",BP3:BP26)</f>
        <v>0</v>
      </c>
      <c r="BS32" s="61" t="s">
        <v>24</v>
      </c>
      <c r="BT32" s="62">
        <f>IF(BT29=0,0,BT30/BT29)</f>
        <v>0</v>
      </c>
      <c r="BU32" s="34"/>
      <c r="BV32" s="60" t="s">
        <v>8</v>
      </c>
      <c r="BW32" s="36" t="s">
        <v>16</v>
      </c>
      <c r="BX32" s="36"/>
      <c r="BY32" s="36" t="s">
        <v>8</v>
      </c>
      <c r="BZ32" s="37">
        <f>SUMIF(BY3:BY26,"ETG-AP",BX3:BX26)</f>
        <v>0</v>
      </c>
      <c r="CA32" s="61" t="s">
        <v>24</v>
      </c>
      <c r="CB32" s="62">
        <f>IF(CB29=0,0,CB30/CB29)</f>
        <v>0</v>
      </c>
      <c r="CC32" s="39"/>
      <c r="CD32" s="64" t="s">
        <v>8</v>
      </c>
      <c r="CE32" s="36" t="s">
        <v>16</v>
      </c>
      <c r="CF32" s="36"/>
      <c r="CG32" s="36" t="s">
        <v>8</v>
      </c>
      <c r="CH32" s="37">
        <f>SUMIF(CG3:CG26,"ETG-AP",CF3:CF26)</f>
        <v>0</v>
      </c>
      <c r="CI32" s="61" t="s">
        <v>24</v>
      </c>
      <c r="CJ32" s="62">
        <f>IF(CJ29=0,0,CJ30/CJ29)</f>
        <v>0</v>
      </c>
      <c r="CK32" s="34"/>
      <c r="CL32" s="60" t="s">
        <v>8</v>
      </c>
      <c r="CM32" s="36" t="s">
        <v>16</v>
      </c>
      <c r="CN32" s="36"/>
      <c r="CO32" s="36" t="s">
        <v>8</v>
      </c>
      <c r="CP32" s="37">
        <f>SUMIF(CO3:CO26,"ETG-AP",CN3:CN26)</f>
        <v>0</v>
      </c>
      <c r="CQ32" s="61" t="s">
        <v>24</v>
      </c>
      <c r="CR32" s="62">
        <f>IF(CR29=0,0,CR30/CR29)</f>
        <v>0</v>
      </c>
      <c r="CS32" s="34"/>
      <c r="CT32" s="60" t="s">
        <v>8</v>
      </c>
      <c r="CU32" s="36" t="s">
        <v>16</v>
      </c>
      <c r="CV32" s="36"/>
      <c r="CW32" s="36" t="s">
        <v>8</v>
      </c>
      <c r="CX32" s="37">
        <f>SUMIF(CW3:CW26,"ETG-AP",CV3:CV26)</f>
        <v>0</v>
      </c>
      <c r="CY32" s="61" t="s">
        <v>24</v>
      </c>
      <c r="CZ32" s="62">
        <f>IF(CZ29=0,0,CZ30/CZ29)</f>
        <v>0</v>
      </c>
      <c r="DA32" s="34"/>
      <c r="DB32" s="60" t="s">
        <v>8</v>
      </c>
      <c r="DC32" s="36" t="s">
        <v>16</v>
      </c>
      <c r="DD32" s="36"/>
      <c r="DE32" s="36" t="s">
        <v>8</v>
      </c>
      <c r="DF32" s="37">
        <f>SUMIF(DE3:DE26,"ETG-AP",DD3:DD26)</f>
        <v>0</v>
      </c>
      <c r="DG32" s="61" t="s">
        <v>24</v>
      </c>
      <c r="DH32" s="62">
        <f>IF(DH29=0,0,DH30/DH29)</f>
        <v>0</v>
      </c>
      <c r="DI32" s="34"/>
      <c r="DJ32" s="60" t="s">
        <v>8</v>
      </c>
      <c r="DK32" s="41" t="s">
        <v>16</v>
      </c>
      <c r="DL32" s="41"/>
      <c r="DM32" s="36" t="s">
        <v>8</v>
      </c>
      <c r="DN32" s="37">
        <f>SUMIF(DM3:DM26,"ETG-AP",DL3:DL26)</f>
        <v>0</v>
      </c>
      <c r="DO32" s="61" t="s">
        <v>24</v>
      </c>
      <c r="DP32" s="62">
        <f>IF(DP29=0,0,DP30/DP29)</f>
        <v>0</v>
      </c>
    </row>
    <row r="33" spans="1:233" ht="12.75" customHeight="1">
      <c r="A33" s="34"/>
      <c r="B33" s="60"/>
      <c r="C33" s="42" t="s">
        <v>18</v>
      </c>
      <c r="D33" s="42"/>
      <c r="E33" s="42" t="s">
        <v>8</v>
      </c>
      <c r="F33" s="43">
        <f>SUMIF(E3:E26,"ETG-A",D3:D26)</f>
        <v>0</v>
      </c>
      <c r="G33" s="61"/>
      <c r="H33" s="62"/>
      <c r="I33" s="34"/>
      <c r="J33" s="60"/>
      <c r="K33" s="42" t="s">
        <v>18</v>
      </c>
      <c r="L33" s="42"/>
      <c r="M33" s="42" t="s">
        <v>8</v>
      </c>
      <c r="N33" s="43">
        <f>SUMIF(M3:M26,"ETG-A",L3:L26)</f>
        <v>0</v>
      </c>
      <c r="O33" s="61"/>
      <c r="P33" s="62"/>
      <c r="Q33" s="34"/>
      <c r="R33" s="60"/>
      <c r="S33" s="42" t="s">
        <v>18</v>
      </c>
      <c r="T33" s="42"/>
      <c r="U33" s="42" t="s">
        <v>8</v>
      </c>
      <c r="V33" s="43">
        <f>SUMIF(U3:U26,"ETG-A",T3:T26)</f>
        <v>0</v>
      </c>
      <c r="W33" s="61"/>
      <c r="X33" s="62"/>
      <c r="Y33" s="34"/>
      <c r="Z33" s="60"/>
      <c r="AA33" s="42" t="s">
        <v>18</v>
      </c>
      <c r="AB33" s="42"/>
      <c r="AC33" s="42" t="s">
        <v>8</v>
      </c>
      <c r="AD33" s="43">
        <f>SUMIF(AC3:AC26,"ETG-A",AB3:AB26)</f>
        <v>0</v>
      </c>
      <c r="AE33" s="61"/>
      <c r="AF33" s="62"/>
      <c r="AG33" s="34"/>
      <c r="AH33" s="60"/>
      <c r="AI33" s="42" t="s">
        <v>18</v>
      </c>
      <c r="AJ33" s="42"/>
      <c r="AK33" s="42" t="s">
        <v>8</v>
      </c>
      <c r="AL33" s="46">
        <f>SUMIF(AK3:AK26,"ETG-A",AJ3:AJ26)</f>
        <v>0</v>
      </c>
      <c r="AM33" s="61"/>
      <c r="AN33" s="62"/>
      <c r="AO33" s="34"/>
      <c r="AP33" s="60"/>
      <c r="AQ33" s="42" t="s">
        <v>18</v>
      </c>
      <c r="AR33" s="42"/>
      <c r="AS33" s="42" t="s">
        <v>8</v>
      </c>
      <c r="AT33" s="43">
        <f>SUMIF(AS3:AS26,"ETG-A",AR3:AR26)</f>
        <v>0</v>
      </c>
      <c r="AU33" s="61"/>
      <c r="AV33" s="62"/>
      <c r="AW33" s="34"/>
      <c r="AX33" s="60"/>
      <c r="AY33" s="42" t="s">
        <v>18</v>
      </c>
      <c r="AZ33" s="42"/>
      <c r="BA33" s="42" t="s">
        <v>8</v>
      </c>
      <c r="BB33" s="43">
        <f>SUMIF(BA3:BA26,"ETG-A",AZ3:AZ26)</f>
        <v>0</v>
      </c>
      <c r="BC33" s="61"/>
      <c r="BD33" s="62"/>
      <c r="BE33" s="34"/>
      <c r="BF33" s="60"/>
      <c r="BG33" s="42" t="s">
        <v>18</v>
      </c>
      <c r="BH33" s="42"/>
      <c r="BI33" s="42" t="s">
        <v>8</v>
      </c>
      <c r="BJ33" s="43">
        <f>SUMIF(BI3:BI26,"ETG-A",BH3:BH26)</f>
        <v>0</v>
      </c>
      <c r="BK33" s="61"/>
      <c r="BL33" s="62"/>
      <c r="BM33" s="34"/>
      <c r="BN33" s="60"/>
      <c r="BO33" s="42" t="s">
        <v>18</v>
      </c>
      <c r="BP33" s="42"/>
      <c r="BQ33" s="42" t="s">
        <v>8</v>
      </c>
      <c r="BR33" s="43">
        <f>SUMIF(BQ3:BQ26,"ETG-A",BP3:BP26)</f>
        <v>0</v>
      </c>
      <c r="BS33" s="61"/>
      <c r="BT33" s="62"/>
      <c r="BU33" s="34"/>
      <c r="BV33" s="60"/>
      <c r="BW33" s="42" t="s">
        <v>18</v>
      </c>
      <c r="BX33" s="42"/>
      <c r="BY33" s="42" t="s">
        <v>8</v>
      </c>
      <c r="BZ33" s="43">
        <f>SUMIF(BY3:BY26,"ETG-A",BX3:BX26)</f>
        <v>0</v>
      </c>
      <c r="CA33" s="61"/>
      <c r="CB33" s="62"/>
      <c r="CC33" s="39"/>
      <c r="CD33" s="64"/>
      <c r="CE33" s="42" t="s">
        <v>18</v>
      </c>
      <c r="CF33" s="42"/>
      <c r="CG33" s="42" t="s">
        <v>8</v>
      </c>
      <c r="CH33" s="43">
        <f>SUMIF(CG3:CG26,"ETG-A",CF3:CF26)</f>
        <v>0</v>
      </c>
      <c r="CI33" s="61"/>
      <c r="CJ33" s="62"/>
      <c r="CK33" s="34"/>
      <c r="CL33" s="60"/>
      <c r="CM33" s="42" t="s">
        <v>18</v>
      </c>
      <c r="CN33" s="42"/>
      <c r="CO33" s="42" t="s">
        <v>8</v>
      </c>
      <c r="CP33" s="43">
        <f>SUMIF(CO3:CO26,"ETG-A",CN3:CN26)</f>
        <v>0</v>
      </c>
      <c r="CQ33" s="61"/>
      <c r="CR33" s="62"/>
      <c r="CS33" s="34"/>
      <c r="CT33" s="60"/>
      <c r="CU33" s="42" t="s">
        <v>18</v>
      </c>
      <c r="CV33" s="42"/>
      <c r="CW33" s="42" t="s">
        <v>8</v>
      </c>
      <c r="CX33" s="43">
        <f>SUMIF(CW3:CW26,"ETG-A",CV3:CV26)</f>
        <v>0</v>
      </c>
      <c r="CY33" s="61"/>
      <c r="CZ33" s="62"/>
      <c r="DA33" s="34"/>
      <c r="DB33" s="60"/>
      <c r="DC33" s="42" t="s">
        <v>18</v>
      </c>
      <c r="DD33" s="42"/>
      <c r="DE33" s="42" t="s">
        <v>8</v>
      </c>
      <c r="DF33" s="43">
        <f>SUMIF(DE3:DE26,"ETG-A",DD3:DD26)</f>
        <v>0</v>
      </c>
      <c r="DG33" s="61"/>
      <c r="DH33" s="62"/>
      <c r="DI33" s="34"/>
      <c r="DJ33" s="60"/>
      <c r="DK33" s="48" t="s">
        <v>18</v>
      </c>
      <c r="DL33" s="48"/>
      <c r="DM33" s="42" t="s">
        <v>8</v>
      </c>
      <c r="DN33" s="43">
        <f>SUMIF(DM3:DM26,"ETG-A",DL3:DL26)</f>
        <v>0</v>
      </c>
      <c r="DO33" s="61"/>
      <c r="DP33" s="62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</row>
    <row r="34" spans="1:120" s="55" customFormat="1" ht="12.75" customHeight="1">
      <c r="A34" s="34"/>
      <c r="B34" s="60"/>
      <c r="C34" s="66"/>
      <c r="D34" s="66"/>
      <c r="E34" s="67" t="s">
        <v>19</v>
      </c>
      <c r="F34" s="68">
        <f>SUM(F32:F33)</f>
        <v>3944.84</v>
      </c>
      <c r="G34" s="69"/>
      <c r="H34" s="70"/>
      <c r="I34" s="34"/>
      <c r="J34" s="60"/>
      <c r="K34" s="66"/>
      <c r="L34" s="66"/>
      <c r="M34" s="67" t="s">
        <v>19</v>
      </c>
      <c r="N34" s="68">
        <f>SUM(N32:N33)</f>
        <v>592.92</v>
      </c>
      <c r="O34" s="69"/>
      <c r="P34" s="70"/>
      <c r="Q34" s="34"/>
      <c r="R34" s="60"/>
      <c r="S34" s="66"/>
      <c r="T34" s="66"/>
      <c r="U34" s="67" t="s">
        <v>19</v>
      </c>
      <c r="V34" s="68">
        <f>SUM(V32:V33)</f>
        <v>0</v>
      </c>
      <c r="W34" s="69"/>
      <c r="X34" s="70"/>
      <c r="Y34" s="34"/>
      <c r="Z34" s="60"/>
      <c r="AA34" s="66"/>
      <c r="AB34" s="66"/>
      <c r="AC34" s="67" t="s">
        <v>19</v>
      </c>
      <c r="AD34" s="68">
        <f>SUM(AD32:AD33)</f>
        <v>0</v>
      </c>
      <c r="AE34" s="69"/>
      <c r="AF34" s="70"/>
      <c r="AG34" s="34"/>
      <c r="AH34" s="60"/>
      <c r="AI34" s="66"/>
      <c r="AJ34" s="66"/>
      <c r="AK34" s="67" t="s">
        <v>19</v>
      </c>
      <c r="AL34" s="71">
        <f>SUM(AL32:AL33)</f>
        <v>0</v>
      </c>
      <c r="AM34" s="69"/>
      <c r="AN34" s="70"/>
      <c r="AO34" s="34"/>
      <c r="AP34" s="60"/>
      <c r="AQ34" s="66"/>
      <c r="AR34" s="66"/>
      <c r="AS34" s="67" t="s">
        <v>19</v>
      </c>
      <c r="AT34" s="68">
        <f>SUM(AT32:AT33)</f>
        <v>0</v>
      </c>
      <c r="AU34" s="69"/>
      <c r="AV34" s="70"/>
      <c r="AW34" s="34"/>
      <c r="AX34" s="60"/>
      <c r="AY34" s="66"/>
      <c r="AZ34" s="66"/>
      <c r="BA34" s="67" t="s">
        <v>19</v>
      </c>
      <c r="BB34" s="68">
        <f>SUM(BB32:BB33)</f>
        <v>0</v>
      </c>
      <c r="BC34" s="69"/>
      <c r="BD34" s="70"/>
      <c r="BE34" s="34"/>
      <c r="BF34" s="60"/>
      <c r="BG34" s="66"/>
      <c r="BH34" s="66"/>
      <c r="BI34" s="67" t="s">
        <v>19</v>
      </c>
      <c r="BJ34" s="68">
        <f>SUM(BJ32:BJ33)</f>
        <v>0</v>
      </c>
      <c r="BK34" s="69"/>
      <c r="BL34" s="70"/>
      <c r="BM34" s="34"/>
      <c r="BN34" s="60"/>
      <c r="BO34" s="66"/>
      <c r="BP34" s="66"/>
      <c r="BQ34" s="67" t="s">
        <v>19</v>
      </c>
      <c r="BR34" s="68">
        <f>SUM(BR32:BR33)</f>
        <v>0</v>
      </c>
      <c r="BS34" s="69"/>
      <c r="BT34" s="70"/>
      <c r="BU34" s="34"/>
      <c r="BV34" s="60"/>
      <c r="BW34" s="66"/>
      <c r="BX34" s="66"/>
      <c r="BY34" s="67" t="s">
        <v>19</v>
      </c>
      <c r="BZ34" s="68">
        <f>SUM(BZ32:BZ33)</f>
        <v>0</v>
      </c>
      <c r="CA34" s="69"/>
      <c r="CB34" s="70"/>
      <c r="CC34" s="39"/>
      <c r="CD34" s="64"/>
      <c r="CE34" s="66"/>
      <c r="CF34" s="66"/>
      <c r="CG34" s="67" t="s">
        <v>19</v>
      </c>
      <c r="CH34" s="68">
        <f>SUM(CH32:CH33)</f>
        <v>0</v>
      </c>
      <c r="CI34" s="69"/>
      <c r="CJ34" s="70"/>
      <c r="CK34" s="34"/>
      <c r="CL34" s="60"/>
      <c r="CM34" s="66"/>
      <c r="CN34" s="66"/>
      <c r="CO34" s="67" t="s">
        <v>19</v>
      </c>
      <c r="CP34" s="68">
        <f>SUM(CP32:CP33)</f>
        <v>0</v>
      </c>
      <c r="CQ34" s="69"/>
      <c r="CR34" s="70"/>
      <c r="CS34" s="34"/>
      <c r="CT34" s="60"/>
      <c r="CU34" s="66"/>
      <c r="CV34" s="66"/>
      <c r="CW34" s="67" t="s">
        <v>19</v>
      </c>
      <c r="CX34" s="68">
        <f>SUM(CX32:CX33)</f>
        <v>0</v>
      </c>
      <c r="CY34" s="69"/>
      <c r="CZ34" s="70"/>
      <c r="DA34" s="34"/>
      <c r="DB34" s="60"/>
      <c r="DC34" s="66"/>
      <c r="DD34" s="66"/>
      <c r="DE34" s="67" t="s">
        <v>19</v>
      </c>
      <c r="DF34" s="68">
        <f>SUM(DF32:DF33)</f>
        <v>0</v>
      </c>
      <c r="DG34" s="69"/>
      <c r="DH34" s="70"/>
      <c r="DI34" s="34"/>
      <c r="DJ34" s="60"/>
      <c r="DK34" s="72"/>
      <c r="DL34" s="72"/>
      <c r="DM34" s="67" t="s">
        <v>19</v>
      </c>
      <c r="DN34" s="68">
        <f>SUM(DN32:DN33)</f>
        <v>0</v>
      </c>
      <c r="DO34" s="69"/>
      <c r="DP34" s="70"/>
    </row>
    <row r="35" spans="1:120" s="65" customFormat="1" ht="12.75" customHeight="1">
      <c r="A35" s="34"/>
      <c r="B35" s="73"/>
      <c r="C35" s="74"/>
      <c r="D35" s="74" t="s">
        <v>25</v>
      </c>
      <c r="E35" s="74"/>
      <c r="F35" s="75">
        <f>F34+F29</f>
        <v>53255.09999999999</v>
      </c>
      <c r="G35" s="76"/>
      <c r="H35" s="76"/>
      <c r="I35" s="34"/>
      <c r="J35" s="73"/>
      <c r="K35" s="74"/>
      <c r="L35" s="74" t="s">
        <v>25</v>
      </c>
      <c r="M35" s="74"/>
      <c r="N35" s="75">
        <f>N34+N29</f>
        <v>8004.64</v>
      </c>
      <c r="O35" s="76"/>
      <c r="P35" s="76"/>
      <c r="Q35" s="34"/>
      <c r="R35" s="73"/>
      <c r="S35" s="74"/>
      <c r="T35" s="74" t="s">
        <v>25</v>
      </c>
      <c r="U35" s="74"/>
      <c r="V35" s="75">
        <f>V34+V29</f>
        <v>43361.020000000004</v>
      </c>
      <c r="W35" s="76"/>
      <c r="X35" s="76"/>
      <c r="Y35" s="34"/>
      <c r="Z35" s="73"/>
      <c r="AA35" s="74"/>
      <c r="AB35" s="74" t="s">
        <v>25</v>
      </c>
      <c r="AC35" s="74"/>
      <c r="AD35" s="75">
        <f>AD34+AD29</f>
        <v>0</v>
      </c>
      <c r="AE35" s="76"/>
      <c r="AF35" s="76"/>
      <c r="AG35" s="34"/>
      <c r="AH35" s="73"/>
      <c r="AI35" s="74"/>
      <c r="AJ35" s="74" t="s">
        <v>25</v>
      </c>
      <c r="AK35" s="74"/>
      <c r="AL35" s="75">
        <f>AL34+AL29</f>
        <v>0</v>
      </c>
      <c r="AM35" s="76"/>
      <c r="AN35" s="76"/>
      <c r="AO35" s="34"/>
      <c r="AP35" s="73"/>
      <c r="AQ35" s="74"/>
      <c r="AR35" s="74" t="s">
        <v>25</v>
      </c>
      <c r="AS35" s="74"/>
      <c r="AT35" s="75">
        <f>AT34+AT29</f>
        <v>0</v>
      </c>
      <c r="AU35" s="76"/>
      <c r="AV35" s="76"/>
      <c r="AW35" s="34"/>
      <c r="AX35" s="77"/>
      <c r="AY35" s="74"/>
      <c r="AZ35" s="74" t="s">
        <v>25</v>
      </c>
      <c r="BA35" s="74"/>
      <c r="BB35" s="75">
        <f>BB34+BB29</f>
        <v>0</v>
      </c>
      <c r="BC35" s="76"/>
      <c r="BD35" s="76"/>
      <c r="BE35" s="34"/>
      <c r="BF35" s="73"/>
      <c r="BG35" s="74"/>
      <c r="BH35" s="74" t="s">
        <v>25</v>
      </c>
      <c r="BI35" s="74"/>
      <c r="BJ35" s="75">
        <f>BJ34+BJ29</f>
        <v>0</v>
      </c>
      <c r="BK35" s="76"/>
      <c r="BL35" s="76"/>
      <c r="BM35" s="34"/>
      <c r="BN35" s="73"/>
      <c r="BO35" s="74"/>
      <c r="BP35" s="74" t="s">
        <v>25</v>
      </c>
      <c r="BQ35" s="74"/>
      <c r="BR35" s="75">
        <f>BR34+BR29</f>
        <v>0</v>
      </c>
      <c r="BS35" s="76"/>
      <c r="BT35" s="76"/>
      <c r="BU35" s="34"/>
      <c r="BV35" s="73"/>
      <c r="BW35" s="74"/>
      <c r="BX35" s="74" t="s">
        <v>25</v>
      </c>
      <c r="BY35" s="74"/>
      <c r="BZ35" s="75">
        <f>BZ34+BZ29</f>
        <v>0</v>
      </c>
      <c r="CA35" s="76"/>
      <c r="CB35" s="76"/>
      <c r="CC35" s="39"/>
      <c r="CD35" s="78"/>
      <c r="CE35" s="74"/>
      <c r="CF35" s="74" t="s">
        <v>25</v>
      </c>
      <c r="CG35" s="74"/>
      <c r="CH35" s="75">
        <f>CH34+CH29</f>
        <v>0</v>
      </c>
      <c r="CI35" s="76"/>
      <c r="CJ35" s="76"/>
      <c r="CK35" s="34"/>
      <c r="CL35" s="73"/>
      <c r="CM35" s="74"/>
      <c r="CN35" s="74" t="s">
        <v>25</v>
      </c>
      <c r="CO35" s="74"/>
      <c r="CP35" s="75">
        <f>CP34+CP29</f>
        <v>0</v>
      </c>
      <c r="CQ35" s="76"/>
      <c r="CR35" s="76"/>
      <c r="CS35" s="34"/>
      <c r="CT35" s="73"/>
      <c r="CU35" s="74"/>
      <c r="CV35" s="74" t="s">
        <v>25</v>
      </c>
      <c r="CW35" s="74"/>
      <c r="CX35" s="75">
        <f>CX34+CX29</f>
        <v>0</v>
      </c>
      <c r="CY35" s="76"/>
      <c r="CZ35" s="76"/>
      <c r="DA35" s="34"/>
      <c r="DB35" s="73"/>
      <c r="DC35" s="74"/>
      <c r="DD35" s="74" t="s">
        <v>25</v>
      </c>
      <c r="DE35" s="74"/>
      <c r="DF35" s="75">
        <f>DF34+DF29</f>
        <v>0</v>
      </c>
      <c r="DG35" s="76"/>
      <c r="DH35" s="76"/>
      <c r="DI35" s="34"/>
      <c r="DJ35" s="73"/>
      <c r="DK35" s="79"/>
      <c r="DL35" s="79" t="s">
        <v>25</v>
      </c>
      <c r="DM35" s="74"/>
      <c r="DN35" s="75">
        <f>DN34+DN29</f>
        <v>0</v>
      </c>
      <c r="DO35" s="76"/>
      <c r="DP35" s="76"/>
    </row>
    <row r="36" spans="1:233" ht="12.75" customHeight="1">
      <c r="A36" s="80"/>
      <c r="B36" s="81"/>
      <c r="C36" s="81"/>
      <c r="D36" s="81"/>
      <c r="E36" s="81"/>
      <c r="F36" s="82"/>
      <c r="G36" s="83"/>
      <c r="H36" s="84"/>
      <c r="I36" s="80"/>
      <c r="J36" s="85"/>
      <c r="K36" s="81"/>
      <c r="L36" s="81"/>
      <c r="M36" s="81"/>
      <c r="N36" s="82"/>
      <c r="O36" s="83"/>
      <c r="P36" s="84"/>
      <c r="Q36" s="80"/>
      <c r="R36" s="86"/>
      <c r="S36" s="81"/>
      <c r="T36" s="81"/>
      <c r="U36" s="81"/>
      <c r="V36" s="82"/>
      <c r="W36" s="83"/>
      <c r="X36" s="84"/>
      <c r="Y36" s="80"/>
      <c r="Z36" s="86"/>
      <c r="AA36" s="81"/>
      <c r="AB36" s="81"/>
      <c r="AC36" s="81"/>
      <c r="AD36" s="81"/>
      <c r="AE36" s="83"/>
      <c r="AF36" s="84"/>
      <c r="AG36" s="80"/>
      <c r="AH36" s="86"/>
      <c r="AI36" s="81"/>
      <c r="AJ36" s="81"/>
      <c r="AK36" s="81"/>
      <c r="AL36" s="82"/>
      <c r="AM36" s="83"/>
      <c r="AN36" s="84"/>
      <c r="AO36" s="80"/>
      <c r="AP36" s="86"/>
      <c r="AQ36" s="81"/>
      <c r="AR36" s="81"/>
      <c r="AS36" s="81"/>
      <c r="AT36" s="87"/>
      <c r="AU36" s="83"/>
      <c r="AV36" s="84"/>
      <c r="AW36" s="80"/>
      <c r="AX36" s="88"/>
      <c r="AY36" s="81"/>
      <c r="AZ36" s="81"/>
      <c r="BA36" s="81"/>
      <c r="BB36" s="87"/>
      <c r="BC36" s="89"/>
      <c r="BD36" s="84"/>
      <c r="BE36" s="80"/>
      <c r="BF36" s="86"/>
      <c r="BG36" s="81"/>
      <c r="BH36" s="81"/>
      <c r="BI36" s="81"/>
      <c r="BJ36" s="87"/>
      <c r="BK36" s="89"/>
      <c r="BL36" s="84"/>
      <c r="BM36" s="80"/>
      <c r="BN36" s="86"/>
      <c r="BO36" s="81"/>
      <c r="BP36" s="81"/>
      <c r="BQ36" s="81"/>
      <c r="BR36" s="87"/>
      <c r="BS36" s="89"/>
      <c r="BT36" s="84"/>
      <c r="BU36" s="80"/>
      <c r="BV36" s="86"/>
      <c r="BW36" s="81"/>
      <c r="BX36" s="81"/>
      <c r="BY36" s="81"/>
      <c r="BZ36" s="87"/>
      <c r="CA36" s="89"/>
      <c r="CB36" s="84"/>
      <c r="CC36" s="80"/>
      <c r="CD36" s="86"/>
      <c r="CE36" s="81"/>
      <c r="CF36" s="81"/>
      <c r="CG36" s="81"/>
      <c r="CH36" s="87"/>
      <c r="CI36" s="89"/>
      <c r="CJ36" s="84"/>
      <c r="CK36" s="80"/>
      <c r="CL36" s="86"/>
      <c r="CM36" s="81"/>
      <c r="CN36" s="81"/>
      <c r="CO36" s="81"/>
      <c r="CP36" s="87"/>
      <c r="CQ36" s="89"/>
      <c r="CR36" s="84"/>
      <c r="CS36" s="80"/>
      <c r="CT36" s="86"/>
      <c r="CU36" s="81"/>
      <c r="CV36" s="81"/>
      <c r="CW36" s="81"/>
      <c r="CX36" s="87"/>
      <c r="CY36" s="89"/>
      <c r="CZ36" s="84"/>
      <c r="DA36" s="80"/>
      <c r="DB36" s="86"/>
      <c r="DC36" s="81"/>
      <c r="DD36" s="81"/>
      <c r="DE36" s="81"/>
      <c r="DF36" s="87"/>
      <c r="DG36" s="89"/>
      <c r="DH36" s="84"/>
      <c r="DI36" s="80"/>
      <c r="DJ36" s="86"/>
      <c r="DK36" s="90"/>
      <c r="DL36" s="90"/>
      <c r="DM36" s="81"/>
      <c r="DN36" s="87"/>
      <c r="DO36" s="89"/>
      <c r="DP36" s="84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</row>
    <row r="37" spans="1:233" ht="12.75" customHeight="1">
      <c r="A37" s="91" t="s">
        <v>26</v>
      </c>
      <c r="B37" s="92" t="s">
        <v>15</v>
      </c>
      <c r="C37" s="36" t="s">
        <v>16</v>
      </c>
      <c r="D37" s="36"/>
      <c r="E37" s="36" t="s">
        <v>15</v>
      </c>
      <c r="F37" s="37">
        <f>SUMIF(E3:E26,"PSE&amp;G-WXP",D3:D26)</f>
        <v>461902.19</v>
      </c>
      <c r="G37" s="38" t="s">
        <v>27</v>
      </c>
      <c r="H37" s="38"/>
      <c r="I37" s="93" t="s">
        <v>26</v>
      </c>
      <c r="J37" s="92" t="s">
        <v>15</v>
      </c>
      <c r="K37" s="36" t="s">
        <v>16</v>
      </c>
      <c r="L37" s="36"/>
      <c r="M37" s="36" t="s">
        <v>15</v>
      </c>
      <c r="N37" s="37">
        <f>SUMIF(M3:M26,"PSE&amp;G-WXP",L3:L26)</f>
        <v>418759.23</v>
      </c>
      <c r="O37" s="38" t="s">
        <v>27</v>
      </c>
      <c r="P37" s="38"/>
      <c r="Q37" s="93" t="s">
        <v>26</v>
      </c>
      <c r="R37" s="92" t="s">
        <v>15</v>
      </c>
      <c r="S37" s="36" t="s">
        <v>16</v>
      </c>
      <c r="T37" s="36"/>
      <c r="U37" s="36" t="s">
        <v>15</v>
      </c>
      <c r="V37" s="37">
        <f>SUMIF(U3:U26,"PSE&amp;G-WXP",T3:T26)</f>
        <v>348739.45999999996</v>
      </c>
      <c r="W37" s="38" t="s">
        <v>27</v>
      </c>
      <c r="X37" s="38"/>
      <c r="Y37" s="93" t="s">
        <v>26</v>
      </c>
      <c r="Z37" s="92" t="s">
        <v>15</v>
      </c>
      <c r="AA37" s="36" t="s">
        <v>16</v>
      </c>
      <c r="AB37" s="36"/>
      <c r="AC37" s="36" t="s">
        <v>15</v>
      </c>
      <c r="AD37" s="37">
        <f>SUMIF(AC3:AC26,"PSE&amp;G-WXP",AB3:AB26)</f>
        <v>0</v>
      </c>
      <c r="AE37" s="38" t="s">
        <v>27</v>
      </c>
      <c r="AF37" s="38"/>
      <c r="AG37" s="93" t="s">
        <v>26</v>
      </c>
      <c r="AH37" s="92" t="s">
        <v>15</v>
      </c>
      <c r="AI37" s="36" t="s">
        <v>16</v>
      </c>
      <c r="AJ37" s="36"/>
      <c r="AK37" s="36" t="s">
        <v>15</v>
      </c>
      <c r="AL37" s="37">
        <f>SUMIF(AK3:AK26,"PSE&amp;G-WXP",AJ3:AJ26)</f>
        <v>0</v>
      </c>
      <c r="AM37" s="38" t="s">
        <v>27</v>
      </c>
      <c r="AN37" s="38"/>
      <c r="AO37" s="93" t="s">
        <v>26</v>
      </c>
      <c r="AP37" s="92" t="s">
        <v>15</v>
      </c>
      <c r="AQ37" s="36" t="s">
        <v>16</v>
      </c>
      <c r="AR37" s="36"/>
      <c r="AS37" s="36" t="s">
        <v>15</v>
      </c>
      <c r="AT37" s="37">
        <f>SUMIF(AS3:AS26,"PSE&amp;G-WXP",AR3:AR26)</f>
        <v>0</v>
      </c>
      <c r="AU37" s="38" t="s">
        <v>27</v>
      </c>
      <c r="AV37" s="38"/>
      <c r="AW37" s="93" t="s">
        <v>26</v>
      </c>
      <c r="AX37" s="92" t="s">
        <v>15</v>
      </c>
      <c r="AY37" s="36" t="s">
        <v>16</v>
      </c>
      <c r="AZ37" s="36"/>
      <c r="BA37" s="36" t="s">
        <v>15</v>
      </c>
      <c r="BB37" s="37">
        <f>SUMIF(BA3:BA26,"PSE&amp;G-WXP",AZ3:AZ26)</f>
        <v>0</v>
      </c>
      <c r="BC37" s="38" t="s">
        <v>27</v>
      </c>
      <c r="BD37" s="38"/>
      <c r="BE37" s="93" t="s">
        <v>26</v>
      </c>
      <c r="BF37" s="92" t="s">
        <v>15</v>
      </c>
      <c r="BG37" s="36" t="s">
        <v>16</v>
      </c>
      <c r="BH37" s="36"/>
      <c r="BI37" s="36" t="s">
        <v>15</v>
      </c>
      <c r="BJ37" s="37">
        <f>SUMIF(BI3:BI26,"PSE&amp;G-WXP",BH3:BH26)</f>
        <v>0</v>
      </c>
      <c r="BK37" s="38" t="s">
        <v>27</v>
      </c>
      <c r="BL37" s="38"/>
      <c r="BM37" s="93" t="s">
        <v>26</v>
      </c>
      <c r="BN37" s="92" t="s">
        <v>15</v>
      </c>
      <c r="BO37" s="36" t="s">
        <v>16</v>
      </c>
      <c r="BP37" s="36"/>
      <c r="BQ37" s="36" t="s">
        <v>15</v>
      </c>
      <c r="BR37" s="37">
        <f>SUMIF(BQ3:BQ26,"PSE&amp;G-WXP",BP3:BP26)</f>
        <v>0</v>
      </c>
      <c r="BS37" s="38" t="s">
        <v>27</v>
      </c>
      <c r="BT37" s="38"/>
      <c r="BU37" s="93" t="s">
        <v>26</v>
      </c>
      <c r="BV37" s="92" t="s">
        <v>15</v>
      </c>
      <c r="BW37" s="36" t="s">
        <v>16</v>
      </c>
      <c r="BX37" s="36"/>
      <c r="BY37" s="36" t="s">
        <v>15</v>
      </c>
      <c r="BZ37" s="37">
        <f>SUMIF(BY3:BY26,"PSE&amp;G-WXP",BX3:BX26)</f>
        <v>0</v>
      </c>
      <c r="CA37" s="38" t="s">
        <v>27</v>
      </c>
      <c r="CB37" s="38"/>
      <c r="CC37" s="93" t="s">
        <v>26</v>
      </c>
      <c r="CD37" s="92" t="s">
        <v>15</v>
      </c>
      <c r="CE37" s="36" t="s">
        <v>16</v>
      </c>
      <c r="CF37" s="36"/>
      <c r="CG37" s="36" t="s">
        <v>15</v>
      </c>
      <c r="CH37" s="37">
        <f>SUMIF(CG3:CG26,"PSE&amp;G-WXP",CF3:CF26)</f>
        <v>0</v>
      </c>
      <c r="CI37" s="38" t="s">
        <v>27</v>
      </c>
      <c r="CJ37" s="38"/>
      <c r="CK37" s="93" t="s">
        <v>26</v>
      </c>
      <c r="CL37" s="92" t="s">
        <v>15</v>
      </c>
      <c r="CM37" s="36" t="s">
        <v>16</v>
      </c>
      <c r="CN37" s="36"/>
      <c r="CO37" s="36" t="s">
        <v>15</v>
      </c>
      <c r="CP37" s="37">
        <f>SUMIF(CO3:CO26,"PSE&amp;G-WXP",CN3:CN26)</f>
        <v>0</v>
      </c>
      <c r="CQ37" s="38" t="s">
        <v>27</v>
      </c>
      <c r="CR37" s="38" t="e">
        <f>IF(CQ37="",0,IF(CQ37=CP37,1,IF(CQ37&gt;CP37,_xlfn.DAYS(CQ37,CP37))))</f>
        <v>#VALUE!</v>
      </c>
      <c r="CS37" s="93" t="s">
        <v>26</v>
      </c>
      <c r="CT37" s="92" t="s">
        <v>15</v>
      </c>
      <c r="CU37" s="36" t="s">
        <v>16</v>
      </c>
      <c r="CV37" s="36"/>
      <c r="CW37" s="36" t="s">
        <v>15</v>
      </c>
      <c r="CX37" s="37">
        <f>SUMIF(CW3:CW26,"PSE&amp;G-WXP",CV3:CV26)</f>
        <v>0</v>
      </c>
      <c r="CY37" s="38" t="s">
        <v>27</v>
      </c>
      <c r="CZ37" s="38" t="e">
        <f>IF(CY37="",0,IF(CY37=CX37,1,IF(CY37&gt;CX37,_xlfn.DAYS(CY37,CX37))))</f>
        <v>#VALUE!</v>
      </c>
      <c r="DA37" s="93" t="s">
        <v>26</v>
      </c>
      <c r="DB37" s="92" t="s">
        <v>15</v>
      </c>
      <c r="DC37" s="36" t="s">
        <v>16</v>
      </c>
      <c r="DD37" s="36"/>
      <c r="DE37" s="36" t="s">
        <v>15</v>
      </c>
      <c r="DF37" s="37">
        <f>SUMIF(DE3:DE26,"PSE&amp;G-WXP",DD3:DD26)</f>
        <v>0</v>
      </c>
      <c r="DG37" s="38" t="s">
        <v>27</v>
      </c>
      <c r="DH37" s="38" t="e">
        <f>IF(DG37="",0,IF(DG37=DF37,1,IF(DG37&gt;DF37,_xlfn.DAYS(DG37,DF37))))</f>
        <v>#VALUE!</v>
      </c>
      <c r="DI37" s="93" t="s">
        <v>26</v>
      </c>
      <c r="DJ37" s="92" t="s">
        <v>15</v>
      </c>
      <c r="DK37" s="41" t="s">
        <v>16</v>
      </c>
      <c r="DL37" s="41"/>
      <c r="DM37" s="36" t="s">
        <v>15</v>
      </c>
      <c r="DN37" s="37">
        <f>SUMIF(DM3:DM26,"PSE&amp;G-WXP",DL3:DL26)</f>
        <v>0</v>
      </c>
      <c r="DO37" s="38" t="s">
        <v>27</v>
      </c>
      <c r="DP37" s="38" t="e">
        <f>IF(DO37="",0,IF(DO37=DN37,1,IF(DO37&gt;DN37,_xlfn.DAYS(DO37,DN37))))</f>
        <v>#VALUE!</v>
      </c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</row>
    <row r="38" spans="1:233" ht="12.75" customHeight="1">
      <c r="A38" s="91"/>
      <c r="B38" s="92"/>
      <c r="C38" s="42" t="s">
        <v>18</v>
      </c>
      <c r="D38" s="42"/>
      <c r="E38" s="42" t="s">
        <v>15</v>
      </c>
      <c r="F38" s="43">
        <f>SUMIF(E3:E26,"PSE&amp;G-WX",D3:D26)</f>
        <v>0</v>
      </c>
      <c r="G38" s="44" t="s">
        <v>19</v>
      </c>
      <c r="H38" s="45">
        <f>_xlfn.COUNTIFS(E3:E26,"pse*")</f>
        <v>9</v>
      </c>
      <c r="I38" s="93"/>
      <c r="J38" s="92"/>
      <c r="K38" s="42" t="s">
        <v>18</v>
      </c>
      <c r="L38" s="42"/>
      <c r="M38" s="42" t="s">
        <v>15</v>
      </c>
      <c r="N38" s="43">
        <f>SUMIF(M3:M26,"PSE&amp;G-WX",L3:L26)</f>
        <v>0</v>
      </c>
      <c r="O38" s="44" t="s">
        <v>19</v>
      </c>
      <c r="P38" s="45">
        <f>_xlfn.COUNTIFS(M3:M26,"pse*")</f>
        <v>7</v>
      </c>
      <c r="Q38" s="93"/>
      <c r="R38" s="92"/>
      <c r="S38" s="42" t="s">
        <v>18</v>
      </c>
      <c r="T38" s="42"/>
      <c r="U38" s="42" t="s">
        <v>15</v>
      </c>
      <c r="V38" s="43">
        <f>SUMIF(U3:U26,"PSE&amp;G-WX",T3:T26)</f>
        <v>84051.66</v>
      </c>
      <c r="W38" s="44" t="s">
        <v>19</v>
      </c>
      <c r="X38" s="45">
        <f>_xlfn.COUNTIFS(U3:U26,"pse*")</f>
        <v>5</v>
      </c>
      <c r="Y38" s="93"/>
      <c r="Z38" s="92"/>
      <c r="AA38" s="42" t="s">
        <v>18</v>
      </c>
      <c r="AB38" s="42"/>
      <c r="AC38" s="42" t="s">
        <v>15</v>
      </c>
      <c r="AD38" s="43">
        <f>SUMIF(AC3:AC26,"PSE&amp;G-WX",AB3:AB26)</f>
        <v>0</v>
      </c>
      <c r="AE38" s="44" t="s">
        <v>19</v>
      </c>
      <c r="AF38" s="45">
        <f>_xlfn.COUNTIFS(AC3:AC26,"pse*")</f>
        <v>0</v>
      </c>
      <c r="AG38" s="93"/>
      <c r="AH38" s="92"/>
      <c r="AI38" s="42" t="s">
        <v>18</v>
      </c>
      <c r="AJ38" s="42"/>
      <c r="AK38" s="42" t="s">
        <v>15</v>
      </c>
      <c r="AL38" s="43">
        <f>SUMIF(AK3:AK26,"PSE&amp;G-WX",AJ3:AJ26)</f>
        <v>0</v>
      </c>
      <c r="AM38" s="44" t="s">
        <v>19</v>
      </c>
      <c r="AN38" s="45">
        <f>_xlfn.COUNTIFS(AK3:AK26,"pse*")</f>
        <v>0</v>
      </c>
      <c r="AO38" s="93"/>
      <c r="AP38" s="92"/>
      <c r="AQ38" s="42" t="s">
        <v>18</v>
      </c>
      <c r="AR38" s="42"/>
      <c r="AS38" s="42" t="s">
        <v>15</v>
      </c>
      <c r="AT38" s="43">
        <f>SUMIF(AS3:AS26,"PSE&amp;G-WX",AR3:AR26)</f>
        <v>0</v>
      </c>
      <c r="AU38" s="47" t="s">
        <v>19</v>
      </c>
      <c r="AV38" s="45">
        <f>_xlfn.COUNTIFS(AS3:AS26,"pse*")</f>
        <v>0</v>
      </c>
      <c r="AW38" s="93"/>
      <c r="AX38" s="92"/>
      <c r="AY38" s="42" t="s">
        <v>18</v>
      </c>
      <c r="AZ38" s="42"/>
      <c r="BA38" s="42" t="s">
        <v>15</v>
      </c>
      <c r="BB38" s="43">
        <f>SUMIF(BA3:BA26,"PSE&amp;G-WX",AZ3:AZ26)</f>
        <v>0</v>
      </c>
      <c r="BC38" s="47" t="s">
        <v>19</v>
      </c>
      <c r="BD38" s="45">
        <f>_xlfn.COUNTIFS(BA3:BA26,"pse*")</f>
        <v>0</v>
      </c>
      <c r="BE38" s="93"/>
      <c r="BF38" s="92"/>
      <c r="BG38" s="42" t="s">
        <v>18</v>
      </c>
      <c r="BH38" s="42"/>
      <c r="BI38" s="42" t="s">
        <v>15</v>
      </c>
      <c r="BJ38" s="43">
        <f>SUMIF(BI3:BI26,"PSE&amp;G-WX",BH3:BH26)</f>
        <v>0</v>
      </c>
      <c r="BK38" s="47" t="s">
        <v>19</v>
      </c>
      <c r="BL38" s="45">
        <f>_xlfn.COUNTIFS(BI3:BI26,"pse*")</f>
        <v>0</v>
      </c>
      <c r="BM38" s="93"/>
      <c r="BN38" s="92"/>
      <c r="BO38" s="42" t="s">
        <v>18</v>
      </c>
      <c r="BP38" s="42"/>
      <c r="BQ38" s="42" t="s">
        <v>15</v>
      </c>
      <c r="BR38" s="43">
        <f>SUMIF(BQ3:BQ26,"PSE&amp;G-WX",BP3:BP26)</f>
        <v>0</v>
      </c>
      <c r="BS38" s="47" t="s">
        <v>19</v>
      </c>
      <c r="BT38" s="45">
        <f>_xlfn.COUNTIFS(BQ3:BQ26,"pse*")</f>
        <v>0</v>
      </c>
      <c r="BU38" s="93"/>
      <c r="BV38" s="92"/>
      <c r="BW38" s="42" t="s">
        <v>18</v>
      </c>
      <c r="BX38" s="42"/>
      <c r="BY38" s="42" t="s">
        <v>15</v>
      </c>
      <c r="BZ38" s="43">
        <f>SUMIF(BY3:BY26,"PSE&amp;G-WX",BX3:BX26)</f>
        <v>0</v>
      </c>
      <c r="CA38" s="47" t="s">
        <v>19</v>
      </c>
      <c r="CB38" s="45">
        <f>_xlfn.COUNTIFS(BY3:BY26,"pse*")</f>
        <v>0</v>
      </c>
      <c r="CC38" s="93"/>
      <c r="CD38" s="92"/>
      <c r="CE38" s="42" t="s">
        <v>18</v>
      </c>
      <c r="CF38" s="42"/>
      <c r="CG38" s="42" t="s">
        <v>15</v>
      </c>
      <c r="CH38" s="43">
        <f>SUMIF(CG3:CG26,"PSE&amp;G-WX",CF3:CF26)</f>
        <v>0</v>
      </c>
      <c r="CI38" s="47" t="s">
        <v>19</v>
      </c>
      <c r="CJ38" s="45">
        <f>_xlfn.COUNTIFS(CG3:CG26,"pse*")</f>
        <v>0</v>
      </c>
      <c r="CK38" s="93"/>
      <c r="CL38" s="92"/>
      <c r="CM38" s="42" t="s">
        <v>18</v>
      </c>
      <c r="CN38" s="42"/>
      <c r="CO38" s="42" t="s">
        <v>15</v>
      </c>
      <c r="CP38" s="43">
        <f>SUMIF(CO3:CO26,"PSE&amp;G-WX",CN3:CN26)</f>
        <v>0</v>
      </c>
      <c r="CQ38" s="47" t="s">
        <v>19</v>
      </c>
      <c r="CR38" s="45">
        <f>_xlfn.COUNTIFS(CO3:CO26,"pse*")</f>
        <v>0</v>
      </c>
      <c r="CS38" s="93"/>
      <c r="CT38" s="92"/>
      <c r="CU38" s="42" t="s">
        <v>18</v>
      </c>
      <c r="CV38" s="42"/>
      <c r="CW38" s="42" t="s">
        <v>15</v>
      </c>
      <c r="CX38" s="43">
        <f>SUMIF(CW3:CW26,"PSE&amp;G-WX",CV3:CV26)</f>
        <v>0</v>
      </c>
      <c r="CY38" s="47" t="s">
        <v>19</v>
      </c>
      <c r="CZ38" s="45">
        <f>_xlfn.COUNTIFS(CW3:CW26,"pse*")</f>
        <v>0</v>
      </c>
      <c r="DA38" s="93"/>
      <c r="DB38" s="92"/>
      <c r="DC38" s="42" t="s">
        <v>18</v>
      </c>
      <c r="DD38" s="42"/>
      <c r="DE38" s="42" t="s">
        <v>15</v>
      </c>
      <c r="DF38" s="43">
        <f>SUMIF(DE3:DE26,"PSE&amp;G-WX",DD3:DD26)</f>
        <v>0</v>
      </c>
      <c r="DG38" s="47" t="s">
        <v>19</v>
      </c>
      <c r="DH38" s="45">
        <f>_xlfn.COUNTIFS(DE3:DE26,"pse*")</f>
        <v>0</v>
      </c>
      <c r="DI38" s="93"/>
      <c r="DJ38" s="92"/>
      <c r="DK38" s="48" t="s">
        <v>18</v>
      </c>
      <c r="DL38" s="48"/>
      <c r="DM38" s="42" t="s">
        <v>15</v>
      </c>
      <c r="DN38" s="43">
        <f>SUMIF(DM3:DM26,"PSE&amp;G-WX",DL3:DL26)</f>
        <v>0</v>
      </c>
      <c r="DO38" s="47" t="s">
        <v>19</v>
      </c>
      <c r="DP38" s="45">
        <f>_xlfn.COUNTIFS(DM3:DM26,"pse*")</f>
        <v>0</v>
      </c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</row>
    <row r="39" spans="1:120" s="55" customFormat="1" ht="12.75" customHeight="1">
      <c r="A39" s="91"/>
      <c r="B39" s="92"/>
      <c r="C39" s="49"/>
      <c r="D39" s="49"/>
      <c r="E39" s="50" t="s">
        <v>19</v>
      </c>
      <c r="F39" s="51">
        <f>SUM(F37:F38)</f>
        <v>461902.19</v>
      </c>
      <c r="G39" s="47" t="s">
        <v>20</v>
      </c>
      <c r="H39" s="45">
        <f>_xlfn.COUNTIFS(E3:E26,"pse*",G3:G26,"&gt;0")</f>
        <v>9</v>
      </c>
      <c r="I39" s="93"/>
      <c r="J39" s="92"/>
      <c r="K39" s="49"/>
      <c r="L39" s="49"/>
      <c r="M39" s="50" t="s">
        <v>19</v>
      </c>
      <c r="N39" s="51">
        <f>SUM(N37:N38)</f>
        <v>418759.23</v>
      </c>
      <c r="O39" s="47" t="s">
        <v>20</v>
      </c>
      <c r="P39" s="45">
        <f>_xlfn.COUNTIFS(M3:M26,"pse*",O3:O26,"&gt;0")</f>
        <v>7</v>
      </c>
      <c r="Q39" s="93"/>
      <c r="R39" s="92"/>
      <c r="S39" s="49"/>
      <c r="T39" s="49"/>
      <c r="U39" s="50" t="s">
        <v>19</v>
      </c>
      <c r="V39" s="51">
        <f>SUM(V37:V38)</f>
        <v>432791.12</v>
      </c>
      <c r="W39" s="47" t="s">
        <v>20</v>
      </c>
      <c r="X39" s="45">
        <f>_xlfn.COUNTIFS(U3:U26,"pse*",W3:W26,"&gt;0")</f>
        <v>4</v>
      </c>
      <c r="Y39" s="93"/>
      <c r="Z39" s="92"/>
      <c r="AA39" s="49"/>
      <c r="AB39" s="49"/>
      <c r="AC39" s="50" t="s">
        <v>19</v>
      </c>
      <c r="AD39" s="51">
        <f>SUM(AD37:AD38)</f>
        <v>0</v>
      </c>
      <c r="AE39" s="47" t="s">
        <v>20</v>
      </c>
      <c r="AF39" s="45">
        <f>_xlfn.COUNTIFS(AC3:AC26,"pse*",AE3:AE26,"&gt;0")</f>
        <v>0</v>
      </c>
      <c r="AG39" s="93"/>
      <c r="AH39" s="92"/>
      <c r="AI39" s="49"/>
      <c r="AJ39" s="49"/>
      <c r="AK39" s="50" t="s">
        <v>19</v>
      </c>
      <c r="AL39" s="51">
        <f>SUM(AL37:AL38)</f>
        <v>0</v>
      </c>
      <c r="AM39" s="47" t="s">
        <v>20</v>
      </c>
      <c r="AN39" s="45">
        <f>_xlfn.COUNTIFS(AK3:AK26,"pse*",AM3:AM26,"&gt;0")</f>
        <v>0</v>
      </c>
      <c r="AO39" s="93"/>
      <c r="AP39" s="92"/>
      <c r="AQ39" s="49"/>
      <c r="AR39" s="49"/>
      <c r="AS39" s="50" t="s">
        <v>19</v>
      </c>
      <c r="AT39" s="51">
        <f>SUM(AT37:AT38)</f>
        <v>0</v>
      </c>
      <c r="AU39" s="47" t="s">
        <v>20</v>
      </c>
      <c r="AV39" s="45">
        <f>_xlfn.COUNTIFS(AS3:AS26,"pse*",AU3:AU26,"&gt;0")</f>
        <v>0</v>
      </c>
      <c r="AW39" s="93"/>
      <c r="AX39" s="92"/>
      <c r="AY39" s="49"/>
      <c r="AZ39" s="49"/>
      <c r="BA39" s="50" t="s">
        <v>19</v>
      </c>
      <c r="BB39" s="51">
        <f>SUM(BB37:BB38)</f>
        <v>0</v>
      </c>
      <c r="BC39" s="47" t="s">
        <v>20</v>
      </c>
      <c r="BD39" s="45">
        <f>_xlfn.COUNTIFS(BA3:BA26,"pse*",BC3:BC26,"&gt;0")</f>
        <v>0</v>
      </c>
      <c r="BE39" s="93"/>
      <c r="BF39" s="92"/>
      <c r="BG39" s="49"/>
      <c r="BH39" s="49"/>
      <c r="BI39" s="50" t="s">
        <v>19</v>
      </c>
      <c r="BJ39" s="51">
        <f>SUM(BJ37:BJ38)</f>
        <v>0</v>
      </c>
      <c r="BK39" s="47" t="s">
        <v>20</v>
      </c>
      <c r="BL39" s="45">
        <f>_xlfn.COUNTIFS(BI3:BI26,"pse*",BK3:BK26,"&gt;0")</f>
        <v>0</v>
      </c>
      <c r="BM39" s="93"/>
      <c r="BN39" s="92"/>
      <c r="BO39" s="49"/>
      <c r="BP39" s="49"/>
      <c r="BQ39" s="50" t="s">
        <v>19</v>
      </c>
      <c r="BR39" s="51">
        <f>SUM(BR37:BR38)</f>
        <v>0</v>
      </c>
      <c r="BS39" s="47" t="s">
        <v>20</v>
      </c>
      <c r="BT39" s="45">
        <f>_xlfn.COUNTIFS(BQ3:BQ26,"pse*",BS3:BS26,"&gt;0")</f>
        <v>0</v>
      </c>
      <c r="BU39" s="93"/>
      <c r="BV39" s="92"/>
      <c r="BW39" s="49"/>
      <c r="BX39" s="49"/>
      <c r="BY39" s="50" t="s">
        <v>19</v>
      </c>
      <c r="BZ39" s="51">
        <f>SUM(BZ37:BZ38)</f>
        <v>0</v>
      </c>
      <c r="CA39" s="47" t="s">
        <v>20</v>
      </c>
      <c r="CB39" s="45">
        <f>_xlfn.COUNTIFS(BY3:BY26,"pse*",CA3:CA26,"&gt;0")</f>
        <v>0</v>
      </c>
      <c r="CC39" s="93"/>
      <c r="CD39" s="92"/>
      <c r="CE39" s="49"/>
      <c r="CF39" s="49"/>
      <c r="CG39" s="50" t="s">
        <v>19</v>
      </c>
      <c r="CH39" s="51">
        <f>SUM(CH37:CH38)</f>
        <v>0</v>
      </c>
      <c r="CI39" s="47" t="s">
        <v>20</v>
      </c>
      <c r="CJ39" s="45">
        <f>_xlfn.COUNTIFS(CG3:CG26,"pse*",CI3:CI26,"&gt;0")</f>
        <v>0</v>
      </c>
      <c r="CK39" s="93"/>
      <c r="CL39" s="92"/>
      <c r="CM39" s="49"/>
      <c r="CN39" s="49"/>
      <c r="CO39" s="50" t="s">
        <v>19</v>
      </c>
      <c r="CP39" s="51">
        <f>SUM(CP37:CP38)</f>
        <v>0</v>
      </c>
      <c r="CQ39" s="47" t="s">
        <v>20</v>
      </c>
      <c r="CR39" s="45">
        <f>_xlfn.COUNTIFS(CO3:CO26,"pse*",CQ3:CQ26,"&gt;0")</f>
        <v>0</v>
      </c>
      <c r="CS39" s="93"/>
      <c r="CT39" s="92"/>
      <c r="CU39" s="49"/>
      <c r="CV39" s="49"/>
      <c r="CW39" s="50" t="s">
        <v>19</v>
      </c>
      <c r="CX39" s="51">
        <f>SUM(CX37:CX38)</f>
        <v>0</v>
      </c>
      <c r="CY39" s="47" t="s">
        <v>20</v>
      </c>
      <c r="CZ39" s="45">
        <f>_xlfn.COUNTIFS(CW3:CW26,"pse*",CY3:CY26,"&gt;0")</f>
        <v>0</v>
      </c>
      <c r="DA39" s="93"/>
      <c r="DB39" s="92"/>
      <c r="DC39" s="49"/>
      <c r="DD39" s="49"/>
      <c r="DE39" s="50" t="s">
        <v>19</v>
      </c>
      <c r="DF39" s="51">
        <f>SUM(DF37:DF38)</f>
        <v>0</v>
      </c>
      <c r="DG39" s="47" t="s">
        <v>20</v>
      </c>
      <c r="DH39" s="45">
        <f>_xlfn.COUNTIFS(DE3:DE26,"pse*",DG3:DG26,"&gt;0")</f>
        <v>0</v>
      </c>
      <c r="DI39" s="93"/>
      <c r="DJ39" s="92"/>
      <c r="DK39" s="54"/>
      <c r="DL39" s="54"/>
      <c r="DM39" s="50" t="s">
        <v>19</v>
      </c>
      <c r="DN39" s="51">
        <f>SUM(DN37:DN38)</f>
        <v>0</v>
      </c>
      <c r="DO39" s="47" t="s">
        <v>20</v>
      </c>
      <c r="DP39" s="45">
        <f>_xlfn.COUNTIFS(DM3:DM26,"pse*",DO3:DO26,"&gt;0")</f>
        <v>0</v>
      </c>
    </row>
    <row r="40" spans="1:233" ht="12.75" customHeight="1">
      <c r="A40" s="91"/>
      <c r="B40" s="92"/>
      <c r="C40" s="56" t="s">
        <v>21</v>
      </c>
      <c r="D40" s="56"/>
      <c r="E40" s="56"/>
      <c r="F40" s="57">
        <f>SUMIF(E$3:E$26,"pse*",B$3:B$26)+F31</f>
        <v>83</v>
      </c>
      <c r="G40" s="58" t="s">
        <v>22</v>
      </c>
      <c r="H40" s="59">
        <f>_xlfn.SUMIFS(H3:H26,E3:E26,"pse*")</f>
        <v>123</v>
      </c>
      <c r="I40" s="93"/>
      <c r="J40" s="92"/>
      <c r="K40" s="56" t="s">
        <v>21</v>
      </c>
      <c r="L40" s="56"/>
      <c r="M40" s="56"/>
      <c r="N40" s="57">
        <f>SUMIF(M$3:M$26,"pse*",J$3:J$26)+N31</f>
        <v>73</v>
      </c>
      <c r="O40" s="58" t="s">
        <v>22</v>
      </c>
      <c r="P40" s="59">
        <f>_xlfn.SUMIFS(P3:P26,M3:M26,"pse*")</f>
        <v>43</v>
      </c>
      <c r="Q40" s="93"/>
      <c r="R40" s="92"/>
      <c r="S40" s="56" t="s">
        <v>21</v>
      </c>
      <c r="T40" s="56"/>
      <c r="U40" s="56"/>
      <c r="V40" s="57">
        <f>SUMIF(U$3:U$26,"pse*",R$3:R$26)+V31</f>
        <v>77</v>
      </c>
      <c r="W40" s="58" t="s">
        <v>22</v>
      </c>
      <c r="X40" s="59">
        <f>_xlfn.SUMIFS(X3:X26,U3:U26,"pse*")</f>
        <v>36</v>
      </c>
      <c r="Y40" s="93"/>
      <c r="Z40" s="92"/>
      <c r="AA40" s="56" t="s">
        <v>21</v>
      </c>
      <c r="AB40" s="56"/>
      <c r="AC40" s="56"/>
      <c r="AD40" s="57">
        <f>SUMIF(AC$3:AC$26,"pse*",Z$3:Z$26)+AD31</f>
        <v>0</v>
      </c>
      <c r="AE40" s="58" t="s">
        <v>22</v>
      </c>
      <c r="AF40" s="59">
        <f>_xlfn.SUMIFS(AF3:AF26,AC3:AC26,"pse*")</f>
        <v>0</v>
      </c>
      <c r="AG40" s="93"/>
      <c r="AH40" s="92"/>
      <c r="AI40" s="56" t="s">
        <v>21</v>
      </c>
      <c r="AJ40" s="56"/>
      <c r="AK40" s="56"/>
      <c r="AL40" s="57">
        <f>SUMIF(AK$3:AK$26,"pse*",AH$3:AH$26)+AL31</f>
        <v>0</v>
      </c>
      <c r="AM40" s="58" t="s">
        <v>22</v>
      </c>
      <c r="AN40" s="59">
        <f>_xlfn.SUMIFS(AN3:AN26,AK3:AK26,"pse*")</f>
        <v>0</v>
      </c>
      <c r="AO40" s="93"/>
      <c r="AP40" s="92"/>
      <c r="AQ40" s="56" t="s">
        <v>21</v>
      </c>
      <c r="AR40" s="56"/>
      <c r="AS40" s="56"/>
      <c r="AT40" s="57">
        <f>SUMIF(AS$3:AS$26,"pse*",AP$3:AP$26)+AT31</f>
        <v>0</v>
      </c>
      <c r="AU40" s="58" t="s">
        <v>22</v>
      </c>
      <c r="AV40" s="59">
        <f>_xlfn.SUMIFS(AV3:AV26,AS3:AS26,"pse*")</f>
        <v>0</v>
      </c>
      <c r="AW40" s="93"/>
      <c r="AX40" s="92"/>
      <c r="AY40" s="56" t="s">
        <v>21</v>
      </c>
      <c r="AZ40" s="56"/>
      <c r="BA40" s="56"/>
      <c r="BB40" s="57">
        <f>SUMIF(BA$3:BA$26,"pse*",AX$3:AX$26)+BB31</f>
        <v>0</v>
      </c>
      <c r="BC40" s="58" t="s">
        <v>22</v>
      </c>
      <c r="BD40" s="59">
        <f>_xlfn.SUMIFS(BD3:BD26,BA3:BA26,"pse*")</f>
        <v>0</v>
      </c>
      <c r="BE40" s="93"/>
      <c r="BF40" s="92"/>
      <c r="BG40" s="56" t="s">
        <v>21</v>
      </c>
      <c r="BH40" s="56"/>
      <c r="BI40" s="56"/>
      <c r="BJ40" s="57">
        <f>SUMIF(BI$3:BI$26,"pse*",BF$3:BF$26)+BJ31</f>
        <v>0</v>
      </c>
      <c r="BK40" s="58" t="s">
        <v>22</v>
      </c>
      <c r="BL40" s="59">
        <f>_xlfn.SUMIFS(BL3:BL26,BI3:BI26,"pse*")</f>
        <v>0</v>
      </c>
      <c r="BM40" s="93"/>
      <c r="BN40" s="92"/>
      <c r="BO40" s="56" t="s">
        <v>21</v>
      </c>
      <c r="BP40" s="56"/>
      <c r="BQ40" s="56"/>
      <c r="BR40" s="57">
        <f>SUMIF(BQ$3:BQ$26,"pse*",BN$3:BN$26)+BR31</f>
        <v>0</v>
      </c>
      <c r="BS40" s="58" t="s">
        <v>22</v>
      </c>
      <c r="BT40" s="59">
        <f>_xlfn.SUMIFS(BT3:BT26,BQ3:BQ26,"pse*")</f>
        <v>0</v>
      </c>
      <c r="BU40" s="93"/>
      <c r="BV40" s="92"/>
      <c r="BW40" s="56" t="s">
        <v>21</v>
      </c>
      <c r="BX40" s="56"/>
      <c r="BY40" s="56"/>
      <c r="BZ40" s="57">
        <f>SUMIF(BY$3:BY$26,"pse*",BV$3:BV$26)+BZ31</f>
        <v>0</v>
      </c>
      <c r="CA40" s="58" t="s">
        <v>22</v>
      </c>
      <c r="CB40" s="59">
        <f>_xlfn.SUMIFS(CB3:CB26,BY3:BY26,"pse*")</f>
        <v>0</v>
      </c>
      <c r="CC40" s="93"/>
      <c r="CD40" s="92"/>
      <c r="CE40" s="56" t="s">
        <v>21</v>
      </c>
      <c r="CF40" s="56"/>
      <c r="CG40" s="56"/>
      <c r="CH40" s="57">
        <f>SUMIF(CG$3:CG$26,"pse*",CD$3:CD$26)+CH31</f>
        <v>0</v>
      </c>
      <c r="CI40" s="58" t="s">
        <v>22</v>
      </c>
      <c r="CJ40" s="59">
        <f>_xlfn.SUMIFS(CJ3:CJ26,CG3:CG26,"pse*")</f>
        <v>0</v>
      </c>
      <c r="CK40" s="93"/>
      <c r="CL40" s="92"/>
      <c r="CM40" s="56" t="s">
        <v>21</v>
      </c>
      <c r="CN40" s="56"/>
      <c r="CO40" s="56"/>
      <c r="CP40" s="57">
        <f>SUMIF(CO$3:CO$26,"pse*",CL$3:CL$26)+CP31</f>
        <v>0</v>
      </c>
      <c r="CQ40" s="58" t="s">
        <v>22</v>
      </c>
      <c r="CR40" s="59">
        <f>_xlfn.SUMIFS(CR3:CR26,CO3:CO26,"pse*")</f>
        <v>0</v>
      </c>
      <c r="CS40" s="93"/>
      <c r="CT40" s="92"/>
      <c r="CU40" s="56" t="s">
        <v>21</v>
      </c>
      <c r="CV40" s="56"/>
      <c r="CW40" s="56"/>
      <c r="CX40" s="57">
        <f>SUMIF(CW$3:CW$26,"pse*",CT$3:CT$26)+CX31</f>
        <v>0</v>
      </c>
      <c r="CY40" s="58" t="s">
        <v>22</v>
      </c>
      <c r="CZ40" s="59">
        <f>_xlfn.SUMIFS(CZ3:CZ26,CW3:CW26,"pse*")</f>
        <v>0</v>
      </c>
      <c r="DA40" s="93"/>
      <c r="DB40" s="92"/>
      <c r="DC40" s="56" t="s">
        <v>21</v>
      </c>
      <c r="DD40" s="56"/>
      <c r="DE40" s="56"/>
      <c r="DF40" s="57">
        <f>SUMIF(DE$3:DE$26,"pse*",DB$3:DB$26)+DF31</f>
        <v>0</v>
      </c>
      <c r="DG40" s="58" t="s">
        <v>22</v>
      </c>
      <c r="DH40" s="59">
        <f>_xlfn.SUMIFS(DH3:DH26,DE3:DE26,"pse*")</f>
        <v>0</v>
      </c>
      <c r="DI40" s="93"/>
      <c r="DJ40" s="92"/>
      <c r="DK40" s="56" t="s">
        <v>21</v>
      </c>
      <c r="DL40" s="56"/>
      <c r="DM40" s="56"/>
      <c r="DN40" s="57">
        <f>SUMIF(DM$3:DM$26,"pse*",DJ$3:DJ$26)+DN31</f>
        <v>0</v>
      </c>
      <c r="DO40" s="58" t="s">
        <v>22</v>
      </c>
      <c r="DP40" s="59">
        <f>_xlfn.SUMIFS(DP3:DP26,DM3:DM26,"pse*")</f>
        <v>0</v>
      </c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</row>
    <row r="41" spans="1:120" s="65" customFormat="1" ht="12.75" customHeight="1">
      <c r="A41" s="91"/>
      <c r="B41" s="92"/>
      <c r="C41" s="56" t="s">
        <v>23</v>
      </c>
      <c r="D41" s="56"/>
      <c r="E41" s="56"/>
      <c r="F41" s="57">
        <f>SUMIF(E$3:E$26,"pse*",B$3:B$26)</f>
        <v>78</v>
      </c>
      <c r="G41" s="58"/>
      <c r="H41" s="59"/>
      <c r="I41" s="93"/>
      <c r="J41" s="92"/>
      <c r="K41" s="56" t="s">
        <v>23</v>
      </c>
      <c r="L41" s="56"/>
      <c r="M41" s="56"/>
      <c r="N41" s="57">
        <f>SUMIF(M$3:M$26,"pse*",J$3:J$26)</f>
        <v>71</v>
      </c>
      <c r="O41" s="58"/>
      <c r="P41" s="59"/>
      <c r="Q41" s="93"/>
      <c r="R41" s="92"/>
      <c r="S41" s="56" t="s">
        <v>23</v>
      </c>
      <c r="T41" s="56"/>
      <c r="U41" s="56"/>
      <c r="V41" s="57">
        <f>SUMIF(U$3:U$26,"pse*",R$3:R$26)</f>
        <v>71</v>
      </c>
      <c r="W41" s="58"/>
      <c r="X41" s="59"/>
      <c r="Y41" s="93"/>
      <c r="Z41" s="92"/>
      <c r="AA41" s="56" t="s">
        <v>23</v>
      </c>
      <c r="AB41" s="56"/>
      <c r="AC41" s="56"/>
      <c r="AD41" s="57">
        <f>SUMIF(AC$3:AC$26,"pse*",Z$3:Z$26)</f>
        <v>0</v>
      </c>
      <c r="AE41" s="58"/>
      <c r="AF41" s="59"/>
      <c r="AG41" s="93"/>
      <c r="AH41" s="92"/>
      <c r="AI41" s="56" t="s">
        <v>23</v>
      </c>
      <c r="AJ41" s="56"/>
      <c r="AK41" s="56"/>
      <c r="AL41" s="57">
        <f>SUMIF(AK$3:AK$26,"pse*",AH$3:AH$26)</f>
        <v>0</v>
      </c>
      <c r="AM41" s="58"/>
      <c r="AN41" s="59"/>
      <c r="AO41" s="93"/>
      <c r="AP41" s="92"/>
      <c r="AQ41" s="56" t="s">
        <v>23</v>
      </c>
      <c r="AR41" s="56"/>
      <c r="AS41" s="56"/>
      <c r="AT41" s="57">
        <f>SUMIF(AS$3:AS$26,"pse*",AP$3:AP$26)</f>
        <v>0</v>
      </c>
      <c r="AU41" s="58"/>
      <c r="AV41" s="59"/>
      <c r="AW41" s="93"/>
      <c r="AX41" s="92"/>
      <c r="AY41" s="56" t="s">
        <v>23</v>
      </c>
      <c r="AZ41" s="56"/>
      <c r="BA41" s="56"/>
      <c r="BB41" s="57">
        <f>SUMIF(BA$3:BA$26,"pse*",AX$3:AX$26)</f>
        <v>0</v>
      </c>
      <c r="BC41" s="58"/>
      <c r="BD41" s="59"/>
      <c r="BE41" s="93"/>
      <c r="BF41" s="92"/>
      <c r="BG41" s="56" t="s">
        <v>23</v>
      </c>
      <c r="BH41" s="56"/>
      <c r="BI41" s="56"/>
      <c r="BJ41" s="57">
        <f>SUMIF(BI$3:BI$26,"pse*",BF$3:BF$26)</f>
        <v>0</v>
      </c>
      <c r="BK41" s="58"/>
      <c r="BL41" s="59"/>
      <c r="BM41" s="93"/>
      <c r="BN41" s="92"/>
      <c r="BO41" s="56" t="s">
        <v>23</v>
      </c>
      <c r="BP41" s="56"/>
      <c r="BQ41" s="56"/>
      <c r="BR41" s="57">
        <f>SUMIF(BQ$3:BQ$26,"pse*",BN$3:BN$26)</f>
        <v>0</v>
      </c>
      <c r="BS41" s="58"/>
      <c r="BT41" s="59"/>
      <c r="BU41" s="93"/>
      <c r="BV41" s="92"/>
      <c r="BW41" s="56" t="s">
        <v>23</v>
      </c>
      <c r="BX41" s="56"/>
      <c r="BY41" s="56"/>
      <c r="BZ41" s="57">
        <f>SUMIF(BY$3:BY$26,"pse*",BV$3:BV$26)</f>
        <v>0</v>
      </c>
      <c r="CA41" s="58"/>
      <c r="CB41" s="59"/>
      <c r="CC41" s="93"/>
      <c r="CD41" s="92"/>
      <c r="CE41" s="56" t="s">
        <v>23</v>
      </c>
      <c r="CF41" s="56"/>
      <c r="CG41" s="56"/>
      <c r="CH41" s="57">
        <f>SUMIF(CG$3:CG$26,"pse*",CD$3:CD$26)</f>
        <v>0</v>
      </c>
      <c r="CI41" s="58"/>
      <c r="CJ41" s="59"/>
      <c r="CK41" s="93"/>
      <c r="CL41" s="92"/>
      <c r="CM41" s="56" t="s">
        <v>23</v>
      </c>
      <c r="CN41" s="56"/>
      <c r="CO41" s="56"/>
      <c r="CP41" s="57">
        <f>SUMIF(CO$3:CO$26,"pse*",CL$3:CL$26)</f>
        <v>0</v>
      </c>
      <c r="CQ41" s="58"/>
      <c r="CR41" s="59"/>
      <c r="CS41" s="93"/>
      <c r="CT41" s="92"/>
      <c r="CU41" s="56" t="s">
        <v>23</v>
      </c>
      <c r="CV41" s="56"/>
      <c r="CW41" s="56"/>
      <c r="CX41" s="57">
        <f>SUMIF(CW$3:CW$26,"pse*",CT$3:CT$26)</f>
        <v>0</v>
      </c>
      <c r="CY41" s="58"/>
      <c r="CZ41" s="59"/>
      <c r="DA41" s="93"/>
      <c r="DB41" s="92"/>
      <c r="DC41" s="56" t="s">
        <v>23</v>
      </c>
      <c r="DD41" s="56"/>
      <c r="DE41" s="56"/>
      <c r="DF41" s="57">
        <f>SUMIF(DE$3:DE$26,"pse*",DB$3:DB$26)</f>
        <v>0</v>
      </c>
      <c r="DG41" s="58"/>
      <c r="DH41" s="59"/>
      <c r="DI41" s="93"/>
      <c r="DJ41" s="92"/>
      <c r="DK41" s="56" t="s">
        <v>23</v>
      </c>
      <c r="DL41" s="56"/>
      <c r="DM41" s="56"/>
      <c r="DN41" s="57">
        <f>SUMIF(DM$3:DM$26,"pse*",DJ$3:DJ$26)</f>
        <v>0</v>
      </c>
      <c r="DO41" s="58"/>
      <c r="DP41" s="59"/>
    </row>
    <row r="42" spans="1:233" ht="12.75" customHeight="1">
      <c r="A42" s="91"/>
      <c r="B42" s="94" t="s">
        <v>8</v>
      </c>
      <c r="C42" s="36" t="s">
        <v>16</v>
      </c>
      <c r="D42" s="36"/>
      <c r="E42" s="36" t="s">
        <v>8</v>
      </c>
      <c r="F42" s="37">
        <f>SUMIF(E3:E26,"PSE&amp;G-AP",D3:D26)</f>
        <v>29904.28</v>
      </c>
      <c r="G42" s="61" t="s">
        <v>24</v>
      </c>
      <c r="H42" s="62">
        <f>IF(H39=0,0,H40/H39)</f>
        <v>13.666666666666666</v>
      </c>
      <c r="I42" s="93"/>
      <c r="J42" s="94" t="s">
        <v>8</v>
      </c>
      <c r="K42" s="36" t="s">
        <v>16</v>
      </c>
      <c r="L42" s="36"/>
      <c r="M42" s="36" t="s">
        <v>8</v>
      </c>
      <c r="N42" s="37">
        <f>SUMIF(M3:M26,"PSE&amp;G-AP",L3:L26)</f>
        <v>40548.64</v>
      </c>
      <c r="O42" s="61" t="s">
        <v>24</v>
      </c>
      <c r="P42" s="62">
        <f>IF(P39=0,0,P40/P39)</f>
        <v>6.142857142857143</v>
      </c>
      <c r="Q42" s="93"/>
      <c r="R42" s="94" t="s">
        <v>8</v>
      </c>
      <c r="S42" s="36" t="s">
        <v>16</v>
      </c>
      <c r="T42" s="36"/>
      <c r="U42" s="36" t="s">
        <v>8</v>
      </c>
      <c r="V42" s="37">
        <f>SUMIF(U3:U26,"PSE&amp;G-AP",T3:T26)</f>
        <v>27899.16</v>
      </c>
      <c r="W42" s="61" t="s">
        <v>24</v>
      </c>
      <c r="X42" s="62">
        <f>IF(X39=0,0,X40/X39)</f>
        <v>9</v>
      </c>
      <c r="Y42" s="93"/>
      <c r="Z42" s="94" t="s">
        <v>8</v>
      </c>
      <c r="AA42" s="36" t="s">
        <v>16</v>
      </c>
      <c r="AB42" s="36"/>
      <c r="AC42" s="36" t="s">
        <v>8</v>
      </c>
      <c r="AD42" s="37">
        <f>SUMIF(AC3:AC26,"PSE&amp;G-AP",AB3:AB26)</f>
        <v>0</v>
      </c>
      <c r="AE42" s="61" t="s">
        <v>24</v>
      </c>
      <c r="AF42" s="62">
        <f>IF(AF39=0,0,AF40/AF39)</f>
        <v>0</v>
      </c>
      <c r="AG42" s="93"/>
      <c r="AH42" s="94" t="s">
        <v>8</v>
      </c>
      <c r="AI42" s="36" t="s">
        <v>16</v>
      </c>
      <c r="AJ42" s="36"/>
      <c r="AK42" s="36" t="s">
        <v>8</v>
      </c>
      <c r="AL42" s="63">
        <f>SUMIF(AK3:AK26,"PSE&amp;G-AP",AJ3:AJ26)</f>
        <v>0</v>
      </c>
      <c r="AM42" s="61" t="s">
        <v>24</v>
      </c>
      <c r="AN42" s="62">
        <f>IF(AN39=0,0,AN40/AN39)</f>
        <v>0</v>
      </c>
      <c r="AO42" s="93"/>
      <c r="AP42" s="94" t="s">
        <v>8</v>
      </c>
      <c r="AQ42" s="36" t="s">
        <v>16</v>
      </c>
      <c r="AR42" s="36"/>
      <c r="AS42" s="36" t="s">
        <v>8</v>
      </c>
      <c r="AT42" s="37">
        <f>SUMIF(AS3:AS26,"PSE&amp;G-AP",AR3:AR26)</f>
        <v>0</v>
      </c>
      <c r="AU42" s="61" t="s">
        <v>24</v>
      </c>
      <c r="AV42" s="62">
        <f>IF(AV39=0,0,AV40/AV39)</f>
        <v>0</v>
      </c>
      <c r="AW42" s="93"/>
      <c r="AX42" s="94" t="s">
        <v>8</v>
      </c>
      <c r="AY42" s="36" t="s">
        <v>16</v>
      </c>
      <c r="AZ42" s="36"/>
      <c r="BA42" s="36" t="s">
        <v>8</v>
      </c>
      <c r="BB42" s="37">
        <f>SUMIF(BA3:BA26,"PSE&amp;G-AP",AZ3:AZ26)</f>
        <v>0</v>
      </c>
      <c r="BC42" s="61" t="s">
        <v>24</v>
      </c>
      <c r="BD42" s="62">
        <f>IF(BD39=0,0,BD40/BD39)</f>
        <v>0</v>
      </c>
      <c r="BE42" s="93"/>
      <c r="BF42" s="94" t="s">
        <v>8</v>
      </c>
      <c r="BG42" s="36" t="s">
        <v>16</v>
      </c>
      <c r="BH42" s="36"/>
      <c r="BI42" s="36" t="s">
        <v>8</v>
      </c>
      <c r="BJ42" s="37">
        <f>SUMIF(BI3:BI26,"PSE&amp;G-AP",BH3:BH26)</f>
        <v>0</v>
      </c>
      <c r="BK42" s="61" t="s">
        <v>24</v>
      </c>
      <c r="BL42" s="62">
        <f>IF(BL39=0,0,BL40/BL39)</f>
        <v>0</v>
      </c>
      <c r="BM42" s="93"/>
      <c r="BN42" s="94" t="s">
        <v>8</v>
      </c>
      <c r="BO42" s="36" t="s">
        <v>16</v>
      </c>
      <c r="BP42" s="36"/>
      <c r="BQ42" s="36" t="s">
        <v>8</v>
      </c>
      <c r="BR42" s="37">
        <f>SUMIF(BQ3:BQ26,"PSE&amp;G-AP",BP3:BP26)</f>
        <v>0</v>
      </c>
      <c r="BS42" s="61" t="s">
        <v>24</v>
      </c>
      <c r="BT42" s="62">
        <f>IF(BT39=0,0,BT40/BT39)</f>
        <v>0</v>
      </c>
      <c r="BU42" s="93"/>
      <c r="BV42" s="94" t="s">
        <v>8</v>
      </c>
      <c r="BW42" s="36" t="s">
        <v>16</v>
      </c>
      <c r="BX42" s="36"/>
      <c r="BY42" s="36" t="s">
        <v>8</v>
      </c>
      <c r="BZ42" s="37">
        <f>SUMIF(BY3:BY26,"PSE&amp;G-AP",BX3:BX26)</f>
        <v>0</v>
      </c>
      <c r="CA42" s="61" t="s">
        <v>24</v>
      </c>
      <c r="CB42" s="62">
        <f>IF(CB39=0,0,CB40/CB39)</f>
        <v>0</v>
      </c>
      <c r="CC42" s="93"/>
      <c r="CD42" s="94" t="s">
        <v>8</v>
      </c>
      <c r="CE42" s="36" t="s">
        <v>16</v>
      </c>
      <c r="CF42" s="36"/>
      <c r="CG42" s="36" t="s">
        <v>8</v>
      </c>
      <c r="CH42" s="37">
        <f>SUMIF(CG3:CG26,"PSE&amp;G-AP",CF3:CF26)</f>
        <v>0</v>
      </c>
      <c r="CI42" s="61" t="s">
        <v>24</v>
      </c>
      <c r="CJ42" s="62">
        <f>IF(CJ39=0,0,CJ40/CJ39)</f>
        <v>0</v>
      </c>
      <c r="CK42" s="93"/>
      <c r="CL42" s="94" t="s">
        <v>8</v>
      </c>
      <c r="CM42" s="36" t="s">
        <v>16</v>
      </c>
      <c r="CN42" s="36"/>
      <c r="CO42" s="36" t="s">
        <v>8</v>
      </c>
      <c r="CP42" s="37">
        <f>SUMIF(CO3:CO26,"PSE&amp;G-AP",CN3:CN26)</f>
        <v>0</v>
      </c>
      <c r="CQ42" s="61" t="s">
        <v>24</v>
      </c>
      <c r="CR42" s="62">
        <f>IF(CR39=0,0,CR40/CR39)</f>
        <v>0</v>
      </c>
      <c r="CS42" s="93"/>
      <c r="CT42" s="94" t="s">
        <v>8</v>
      </c>
      <c r="CU42" s="36" t="s">
        <v>16</v>
      </c>
      <c r="CV42" s="36"/>
      <c r="CW42" s="36" t="s">
        <v>8</v>
      </c>
      <c r="CX42" s="37">
        <f>SUMIF(CW3:CW26,"PSE&amp;G-AP",CV3:CV26)</f>
        <v>0</v>
      </c>
      <c r="CY42" s="61" t="s">
        <v>24</v>
      </c>
      <c r="CZ42" s="62">
        <f>IF(CZ39=0,0,CZ40/CZ39)</f>
        <v>0</v>
      </c>
      <c r="DA42" s="93"/>
      <c r="DB42" s="94" t="s">
        <v>8</v>
      </c>
      <c r="DC42" s="36" t="s">
        <v>16</v>
      </c>
      <c r="DD42" s="36"/>
      <c r="DE42" s="36" t="s">
        <v>8</v>
      </c>
      <c r="DF42" s="37">
        <f>SUMIF(DE3:DE26,"PSE&amp;G-AP",DD3:DD26)</f>
        <v>0</v>
      </c>
      <c r="DG42" s="61" t="s">
        <v>24</v>
      </c>
      <c r="DH42" s="62">
        <f>IF(DH39=0,0,DH40/DH39)</f>
        <v>0</v>
      </c>
      <c r="DI42" s="93"/>
      <c r="DJ42" s="94" t="s">
        <v>8</v>
      </c>
      <c r="DK42" s="41" t="s">
        <v>16</v>
      </c>
      <c r="DL42" s="41"/>
      <c r="DM42" s="36" t="s">
        <v>8</v>
      </c>
      <c r="DN42" s="37">
        <f>SUMIF(DM3:DM26,"PSE&amp;G-AP",DL3:DL26)</f>
        <v>0</v>
      </c>
      <c r="DO42" s="61" t="s">
        <v>24</v>
      </c>
      <c r="DP42" s="62">
        <f>IF(DP39=0,0,DP40/DP39)</f>
        <v>0</v>
      </c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</row>
    <row r="43" spans="1:233" ht="15" customHeight="1">
      <c r="A43" s="91"/>
      <c r="B43" s="94"/>
      <c r="C43" s="42" t="s">
        <v>18</v>
      </c>
      <c r="D43" s="42"/>
      <c r="E43" s="42" t="s">
        <v>8</v>
      </c>
      <c r="F43" s="43">
        <f>SUMIF(E3:E26,"PSE&amp;G-A",D3:D26)</f>
        <v>0</v>
      </c>
      <c r="G43" s="61"/>
      <c r="H43" s="62"/>
      <c r="I43" s="93"/>
      <c r="J43" s="94"/>
      <c r="K43" s="42" t="s">
        <v>18</v>
      </c>
      <c r="L43" s="42"/>
      <c r="M43" s="42" t="s">
        <v>8</v>
      </c>
      <c r="N43" s="43">
        <f>SUMIF(M3:M26,"PSE&amp;G-A",L3:L26)</f>
        <v>0</v>
      </c>
      <c r="O43" s="61"/>
      <c r="P43" s="62"/>
      <c r="Q43" s="93"/>
      <c r="R43" s="94"/>
      <c r="S43" s="42" t="s">
        <v>18</v>
      </c>
      <c r="T43" s="42"/>
      <c r="U43" s="42" t="s">
        <v>8</v>
      </c>
      <c r="V43" s="43">
        <f>SUMIF(U3:U26,"PSE&amp;G-A",T3:T26)</f>
        <v>0</v>
      </c>
      <c r="W43" s="61"/>
      <c r="X43" s="62"/>
      <c r="Y43" s="93"/>
      <c r="Z43" s="94"/>
      <c r="AA43" s="42" t="s">
        <v>18</v>
      </c>
      <c r="AB43" s="42"/>
      <c r="AC43" s="42" t="s">
        <v>8</v>
      </c>
      <c r="AD43" s="43">
        <f>SUMIF(AC3:AC26,"PSE&amp;G-A",AB3:AB26)</f>
        <v>0</v>
      </c>
      <c r="AE43" s="61"/>
      <c r="AF43" s="62"/>
      <c r="AG43" s="93"/>
      <c r="AH43" s="94"/>
      <c r="AI43" s="42" t="s">
        <v>18</v>
      </c>
      <c r="AJ43" s="42"/>
      <c r="AK43" s="42" t="s">
        <v>8</v>
      </c>
      <c r="AL43" s="46">
        <f>SUMIF(AK3:AK26,"PSE&amp;G-A",AJ3:AJ26)</f>
        <v>0</v>
      </c>
      <c r="AM43" s="61"/>
      <c r="AN43" s="62"/>
      <c r="AO43" s="93"/>
      <c r="AP43" s="94"/>
      <c r="AQ43" s="42" t="s">
        <v>18</v>
      </c>
      <c r="AR43" s="42"/>
      <c r="AS43" s="42" t="s">
        <v>8</v>
      </c>
      <c r="AT43" s="43">
        <f>SUMIF(AS3:AS26,"PSE&amp;G-A",AR3:AR26)</f>
        <v>0</v>
      </c>
      <c r="AU43" s="61"/>
      <c r="AV43" s="62"/>
      <c r="AW43" s="93"/>
      <c r="AX43" s="94"/>
      <c r="AY43" s="42" t="s">
        <v>18</v>
      </c>
      <c r="AZ43" s="42"/>
      <c r="BA43" s="42" t="s">
        <v>8</v>
      </c>
      <c r="BB43" s="43">
        <f>SUMIF(BA3:BA26,"PSE&amp;G-A",AZ3:AZ26)</f>
        <v>0</v>
      </c>
      <c r="BC43" s="61"/>
      <c r="BD43" s="62"/>
      <c r="BE43" s="93"/>
      <c r="BF43" s="94"/>
      <c r="BG43" s="42" t="s">
        <v>18</v>
      </c>
      <c r="BH43" s="42"/>
      <c r="BI43" s="42" t="s">
        <v>8</v>
      </c>
      <c r="BJ43" s="43">
        <f>SUMIF(BI3:BI26,"PSE&amp;G-A",BH3:BH26)</f>
        <v>0</v>
      </c>
      <c r="BK43" s="61"/>
      <c r="BL43" s="62"/>
      <c r="BM43" s="93"/>
      <c r="BN43" s="94"/>
      <c r="BO43" s="42" t="s">
        <v>18</v>
      </c>
      <c r="BP43" s="42"/>
      <c r="BQ43" s="42" t="s">
        <v>8</v>
      </c>
      <c r="BR43" s="43">
        <f>SUMIF(BQ3:BQ26,"PSE&amp;G-A",BP3:BP26)</f>
        <v>0</v>
      </c>
      <c r="BS43" s="61"/>
      <c r="BT43" s="62"/>
      <c r="BU43" s="93"/>
      <c r="BV43" s="94"/>
      <c r="BW43" s="42" t="s">
        <v>18</v>
      </c>
      <c r="BX43" s="42"/>
      <c r="BY43" s="42" t="s">
        <v>8</v>
      </c>
      <c r="BZ43" s="43">
        <f>SUMIF(BY3:BY26,"PSE&amp;G-A",BX3:BX26)</f>
        <v>0</v>
      </c>
      <c r="CA43" s="61"/>
      <c r="CB43" s="62"/>
      <c r="CC43" s="93"/>
      <c r="CD43" s="94"/>
      <c r="CE43" s="42" t="s">
        <v>18</v>
      </c>
      <c r="CF43" s="42"/>
      <c r="CG43" s="42" t="s">
        <v>8</v>
      </c>
      <c r="CH43" s="43">
        <f>SUMIF(CG3:CG26,"PSE&amp;G-A",CF3:CF26)</f>
        <v>0</v>
      </c>
      <c r="CI43" s="61"/>
      <c r="CJ43" s="62"/>
      <c r="CK43" s="93"/>
      <c r="CL43" s="94"/>
      <c r="CM43" s="42" t="s">
        <v>18</v>
      </c>
      <c r="CN43" s="42"/>
      <c r="CO43" s="42" t="s">
        <v>8</v>
      </c>
      <c r="CP43" s="43">
        <f>SUMIF(CO3:CO26,"PSE&amp;G-A",CN3:CN26)</f>
        <v>0</v>
      </c>
      <c r="CQ43" s="61"/>
      <c r="CR43" s="62"/>
      <c r="CS43" s="93"/>
      <c r="CT43" s="94"/>
      <c r="CU43" s="42" t="s">
        <v>18</v>
      </c>
      <c r="CV43" s="42"/>
      <c r="CW43" s="42" t="s">
        <v>8</v>
      </c>
      <c r="CX43" s="43">
        <f>SUMIF(CW3:CW26,"PSE&amp;G-A",CV3:CV26)</f>
        <v>0</v>
      </c>
      <c r="CY43" s="61"/>
      <c r="CZ43" s="62"/>
      <c r="DA43" s="93"/>
      <c r="DB43" s="94"/>
      <c r="DC43" s="42" t="s">
        <v>18</v>
      </c>
      <c r="DD43" s="42"/>
      <c r="DE43" s="42" t="s">
        <v>8</v>
      </c>
      <c r="DF43" s="43">
        <f>SUMIF(DE3:DE26,"PSE&amp;G-A",DD3:DD26)</f>
        <v>0</v>
      </c>
      <c r="DG43" s="61"/>
      <c r="DH43" s="62"/>
      <c r="DI43" s="93"/>
      <c r="DJ43" s="94"/>
      <c r="DK43" s="48" t="s">
        <v>18</v>
      </c>
      <c r="DL43" s="48"/>
      <c r="DM43" s="42" t="s">
        <v>8</v>
      </c>
      <c r="DN43" s="43">
        <f>SUMIF(DM3:DM26,"PSE&amp;G-A",DL3:DL26)</f>
        <v>0</v>
      </c>
      <c r="DO43" s="61"/>
      <c r="DP43" s="62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</row>
    <row r="44" spans="1:120" s="55" customFormat="1" ht="12.75" customHeight="1">
      <c r="A44" s="91"/>
      <c r="B44" s="94"/>
      <c r="C44" s="66"/>
      <c r="D44" s="66"/>
      <c r="E44" s="67" t="s">
        <v>19</v>
      </c>
      <c r="F44" s="68">
        <f>SUM(F42:F43)</f>
        <v>29904.28</v>
      </c>
      <c r="G44" s="69"/>
      <c r="H44" s="95"/>
      <c r="I44" s="93"/>
      <c r="J44" s="94"/>
      <c r="K44" s="66"/>
      <c r="L44" s="66"/>
      <c r="M44" s="67" t="s">
        <v>19</v>
      </c>
      <c r="N44" s="68">
        <f>SUM(N42:N43)</f>
        <v>40548.64</v>
      </c>
      <c r="O44" s="69"/>
      <c r="P44" s="95"/>
      <c r="Q44" s="93"/>
      <c r="R44" s="94"/>
      <c r="S44" s="66"/>
      <c r="T44" s="66"/>
      <c r="U44" s="67" t="s">
        <v>19</v>
      </c>
      <c r="V44" s="68">
        <f>SUM(V42:V43)</f>
        <v>27899.16</v>
      </c>
      <c r="W44" s="69"/>
      <c r="X44" s="95"/>
      <c r="Y44" s="93"/>
      <c r="Z44" s="94"/>
      <c r="AA44" s="66"/>
      <c r="AB44" s="66"/>
      <c r="AC44" s="67" t="s">
        <v>19</v>
      </c>
      <c r="AD44" s="68">
        <f>SUM(AD42:AD43)</f>
        <v>0</v>
      </c>
      <c r="AE44" s="69"/>
      <c r="AF44" s="95"/>
      <c r="AG44" s="93"/>
      <c r="AH44" s="94"/>
      <c r="AI44" s="66"/>
      <c r="AJ44" s="66"/>
      <c r="AK44" s="67" t="s">
        <v>19</v>
      </c>
      <c r="AL44" s="68">
        <f>SUM(AL42:AL43)</f>
        <v>0</v>
      </c>
      <c r="AM44" s="69"/>
      <c r="AN44" s="95"/>
      <c r="AO44" s="93"/>
      <c r="AP44" s="94"/>
      <c r="AQ44" s="66"/>
      <c r="AR44" s="66"/>
      <c r="AS44" s="67" t="s">
        <v>19</v>
      </c>
      <c r="AT44" s="68">
        <f>SUM(AT42:AT43)</f>
        <v>0</v>
      </c>
      <c r="AU44" s="69"/>
      <c r="AV44" s="95"/>
      <c r="AW44" s="93"/>
      <c r="AX44" s="94"/>
      <c r="AY44" s="66"/>
      <c r="AZ44" s="66"/>
      <c r="BA44" s="67" t="s">
        <v>19</v>
      </c>
      <c r="BB44" s="68">
        <f>SUM(BB42:BB43)</f>
        <v>0</v>
      </c>
      <c r="BC44" s="96"/>
      <c r="BD44" s="95"/>
      <c r="BE44" s="93"/>
      <c r="BF44" s="94"/>
      <c r="BG44" s="66"/>
      <c r="BH44" s="66"/>
      <c r="BI44" s="67" t="s">
        <v>19</v>
      </c>
      <c r="BJ44" s="68">
        <f>SUM(BJ42:BJ43)</f>
        <v>0</v>
      </c>
      <c r="BK44" s="96"/>
      <c r="BL44" s="95"/>
      <c r="BM44" s="93"/>
      <c r="BN44" s="94"/>
      <c r="BO44" s="66"/>
      <c r="BP44" s="66"/>
      <c r="BQ44" s="67" t="s">
        <v>19</v>
      </c>
      <c r="BR44" s="68">
        <f>SUM(BR42:BR43)</f>
        <v>0</v>
      </c>
      <c r="BS44" s="96"/>
      <c r="BT44" s="95"/>
      <c r="BU44" s="93"/>
      <c r="BV44" s="94"/>
      <c r="BW44" s="66"/>
      <c r="BX44" s="66"/>
      <c r="BY44" s="67" t="s">
        <v>19</v>
      </c>
      <c r="BZ44" s="68">
        <f>SUM(BZ42:BZ43)</f>
        <v>0</v>
      </c>
      <c r="CA44" s="96"/>
      <c r="CB44" s="95"/>
      <c r="CC44" s="93"/>
      <c r="CD44" s="94"/>
      <c r="CE44" s="66"/>
      <c r="CF44" s="66"/>
      <c r="CG44" s="67" t="s">
        <v>19</v>
      </c>
      <c r="CH44" s="68">
        <f>SUM(CH42:CH43)</f>
        <v>0</v>
      </c>
      <c r="CI44" s="96"/>
      <c r="CJ44" s="95"/>
      <c r="CK44" s="93"/>
      <c r="CL44" s="94"/>
      <c r="CM44" s="66"/>
      <c r="CN44" s="66"/>
      <c r="CO44" s="67" t="s">
        <v>19</v>
      </c>
      <c r="CP44" s="68">
        <f>SUM(CP42:CP43)</f>
        <v>0</v>
      </c>
      <c r="CQ44" s="96"/>
      <c r="CR44" s="95"/>
      <c r="CS44" s="93"/>
      <c r="CT44" s="94"/>
      <c r="CU44" s="66"/>
      <c r="CV44" s="66"/>
      <c r="CW44" s="67" t="s">
        <v>19</v>
      </c>
      <c r="CX44" s="68">
        <f>SUM(CX42:CX43)</f>
        <v>0</v>
      </c>
      <c r="CY44" s="96"/>
      <c r="CZ44" s="95"/>
      <c r="DA44" s="93"/>
      <c r="DB44" s="94"/>
      <c r="DC44" s="66"/>
      <c r="DD44" s="66"/>
      <c r="DE44" s="67" t="s">
        <v>19</v>
      </c>
      <c r="DF44" s="68">
        <f>SUM(DF42:DF43)</f>
        <v>0</v>
      </c>
      <c r="DG44" s="96"/>
      <c r="DH44" s="95"/>
      <c r="DI44" s="93"/>
      <c r="DJ44" s="94"/>
      <c r="DK44" s="72"/>
      <c r="DL44" s="72"/>
      <c r="DM44" s="67" t="s">
        <v>19</v>
      </c>
      <c r="DN44" s="68">
        <f>SUM(DN42:DN43)</f>
        <v>0</v>
      </c>
      <c r="DO44" s="96"/>
      <c r="DP44" s="95"/>
    </row>
    <row r="45" spans="1:120" s="65" customFormat="1" ht="12.75" customHeight="1">
      <c r="A45" s="91"/>
      <c r="B45" s="97"/>
      <c r="C45" s="74"/>
      <c r="D45" s="74" t="s">
        <v>28</v>
      </c>
      <c r="E45" s="74"/>
      <c r="F45" s="75">
        <f>F44+F39</f>
        <v>491806.47</v>
      </c>
      <c r="G45" s="69"/>
      <c r="H45" s="95"/>
      <c r="I45" s="93"/>
      <c r="J45" s="98"/>
      <c r="K45" s="74"/>
      <c r="L45" s="74" t="s">
        <v>28</v>
      </c>
      <c r="M45" s="74"/>
      <c r="N45" s="75">
        <f>N44+N39</f>
        <v>459307.87</v>
      </c>
      <c r="O45" s="69"/>
      <c r="P45" s="95"/>
      <c r="Q45" s="93"/>
      <c r="R45" s="99"/>
      <c r="S45" s="74"/>
      <c r="T45" s="74" t="s">
        <v>28</v>
      </c>
      <c r="U45" s="74"/>
      <c r="V45" s="75">
        <f>V44+V39</f>
        <v>460690.27999999997</v>
      </c>
      <c r="W45" s="69"/>
      <c r="X45" s="95"/>
      <c r="Y45" s="93"/>
      <c r="Z45" s="99"/>
      <c r="AA45" s="74"/>
      <c r="AB45" s="74" t="s">
        <v>28</v>
      </c>
      <c r="AC45" s="74"/>
      <c r="AD45" s="75">
        <f>AD44+AD39</f>
        <v>0</v>
      </c>
      <c r="AE45" s="69"/>
      <c r="AF45" s="95"/>
      <c r="AG45" s="93"/>
      <c r="AH45" s="99"/>
      <c r="AI45" s="74"/>
      <c r="AJ45" s="74" t="s">
        <v>28</v>
      </c>
      <c r="AK45" s="74"/>
      <c r="AL45" s="75">
        <f>AL44+AL39</f>
        <v>0</v>
      </c>
      <c r="AM45" s="69"/>
      <c r="AN45" s="95"/>
      <c r="AO45" s="93"/>
      <c r="AP45" s="99"/>
      <c r="AQ45" s="74"/>
      <c r="AR45" s="74" t="s">
        <v>28</v>
      </c>
      <c r="AS45" s="74"/>
      <c r="AT45" s="75">
        <f>AT44+AT39</f>
        <v>0</v>
      </c>
      <c r="AU45" s="69"/>
      <c r="AV45" s="95"/>
      <c r="AW45" s="93"/>
      <c r="AX45" s="100"/>
      <c r="AY45" s="74"/>
      <c r="AZ45" s="74" t="s">
        <v>28</v>
      </c>
      <c r="BA45" s="74"/>
      <c r="BB45" s="75">
        <f>BB44+BB39</f>
        <v>0</v>
      </c>
      <c r="BC45" s="96"/>
      <c r="BD45" s="95"/>
      <c r="BE45" s="93"/>
      <c r="BF45" s="99"/>
      <c r="BG45" s="74"/>
      <c r="BH45" s="74" t="s">
        <v>28</v>
      </c>
      <c r="BI45" s="74"/>
      <c r="BJ45" s="75">
        <f>BJ44+BJ39</f>
        <v>0</v>
      </c>
      <c r="BK45" s="96"/>
      <c r="BL45" s="95"/>
      <c r="BM45" s="93"/>
      <c r="BN45" s="99"/>
      <c r="BO45" s="74"/>
      <c r="BP45" s="74" t="s">
        <v>28</v>
      </c>
      <c r="BQ45" s="74"/>
      <c r="BR45" s="75">
        <f>BR44+BR39</f>
        <v>0</v>
      </c>
      <c r="BS45" s="96"/>
      <c r="BT45" s="95"/>
      <c r="BU45" s="93"/>
      <c r="BV45" s="99"/>
      <c r="BW45" s="74"/>
      <c r="BX45" s="74" t="s">
        <v>28</v>
      </c>
      <c r="BY45" s="74"/>
      <c r="BZ45" s="75">
        <f>BZ44+BZ39</f>
        <v>0</v>
      </c>
      <c r="CA45" s="96"/>
      <c r="CB45" s="95"/>
      <c r="CC45" s="93"/>
      <c r="CD45" s="99"/>
      <c r="CE45" s="74"/>
      <c r="CF45" s="74" t="s">
        <v>28</v>
      </c>
      <c r="CG45" s="74"/>
      <c r="CH45" s="75">
        <f>CH44+CH39</f>
        <v>0</v>
      </c>
      <c r="CI45" s="96"/>
      <c r="CJ45" s="95"/>
      <c r="CK45" s="93"/>
      <c r="CL45" s="99"/>
      <c r="CM45" s="74"/>
      <c r="CN45" s="74" t="s">
        <v>28</v>
      </c>
      <c r="CO45" s="74"/>
      <c r="CP45" s="75">
        <f>CP44+CP39</f>
        <v>0</v>
      </c>
      <c r="CQ45" s="96"/>
      <c r="CR45" s="95"/>
      <c r="CS45" s="93"/>
      <c r="CT45" s="99"/>
      <c r="CU45" s="74"/>
      <c r="CV45" s="74" t="s">
        <v>28</v>
      </c>
      <c r="CW45" s="74"/>
      <c r="CX45" s="75">
        <f>CX44+CX39</f>
        <v>0</v>
      </c>
      <c r="CY45" s="96"/>
      <c r="CZ45" s="95"/>
      <c r="DA45" s="93"/>
      <c r="DB45" s="99"/>
      <c r="DC45" s="74"/>
      <c r="DD45" s="74" t="s">
        <v>28</v>
      </c>
      <c r="DE45" s="74"/>
      <c r="DF45" s="75">
        <f>DF44+DF39</f>
        <v>0</v>
      </c>
      <c r="DG45" s="96"/>
      <c r="DH45" s="95"/>
      <c r="DI45" s="93"/>
      <c r="DJ45" s="99"/>
      <c r="DK45" s="79"/>
      <c r="DL45" s="79" t="s">
        <v>28</v>
      </c>
      <c r="DM45" s="74"/>
      <c r="DN45" s="75">
        <f>DN44+DN39</f>
        <v>0</v>
      </c>
      <c r="DO45" s="96"/>
      <c r="DP45" s="95"/>
    </row>
    <row r="46" spans="1:120" ht="12.75" customHeight="1">
      <c r="A46" s="76"/>
      <c r="B46" s="101"/>
      <c r="C46" s="101"/>
      <c r="D46" s="101"/>
      <c r="E46" s="101"/>
      <c r="F46" s="102"/>
      <c r="G46" s="103"/>
      <c r="H46" s="104"/>
      <c r="I46" s="76"/>
      <c r="J46" s="101"/>
      <c r="K46" s="101"/>
      <c r="L46" s="101"/>
      <c r="M46" s="101"/>
      <c r="N46" s="102"/>
      <c r="O46" s="103"/>
      <c r="P46" s="104"/>
      <c r="Q46" s="76"/>
      <c r="R46" s="76"/>
      <c r="S46" s="101"/>
      <c r="T46" s="101"/>
      <c r="U46" s="76"/>
      <c r="V46" s="102"/>
      <c r="W46" s="103"/>
      <c r="X46" s="104"/>
      <c r="Y46" s="76"/>
      <c r="Z46" s="76"/>
      <c r="AA46" s="101"/>
      <c r="AB46" s="101"/>
      <c r="AC46" s="76"/>
      <c r="AD46" s="76"/>
      <c r="AE46" s="103"/>
      <c r="AF46" s="104"/>
      <c r="AG46" s="76"/>
      <c r="AH46" s="76"/>
      <c r="AI46" s="101"/>
      <c r="AJ46" s="101"/>
      <c r="AK46" s="76"/>
      <c r="AL46" s="102"/>
      <c r="AM46" s="103"/>
      <c r="AN46" s="104"/>
      <c r="AO46" s="76"/>
      <c r="AP46" s="76"/>
      <c r="AQ46" s="101"/>
      <c r="AR46" s="101"/>
      <c r="AS46" s="76"/>
      <c r="AT46" s="102"/>
      <c r="AU46" s="104"/>
      <c r="AV46" s="104"/>
      <c r="AW46" s="76"/>
      <c r="AX46" s="105"/>
      <c r="AY46" s="101"/>
      <c r="AZ46" s="101"/>
      <c r="BA46" s="76"/>
      <c r="BB46" s="102"/>
      <c r="BC46" s="104"/>
      <c r="BD46" s="104"/>
      <c r="BE46" s="76"/>
      <c r="BF46" s="76"/>
      <c r="BG46" s="101"/>
      <c r="BH46" s="101"/>
      <c r="BI46" s="76"/>
      <c r="BJ46" s="102"/>
      <c r="BK46" s="104"/>
      <c r="BL46" s="104"/>
      <c r="BM46" s="76"/>
      <c r="BN46" s="76"/>
      <c r="BO46" s="101"/>
      <c r="BP46" s="101"/>
      <c r="BQ46" s="76"/>
      <c r="BR46" s="102"/>
      <c r="BS46" s="104"/>
      <c r="BT46" s="104"/>
      <c r="BU46" s="76"/>
      <c r="BV46" s="76"/>
      <c r="BW46" s="101"/>
      <c r="BX46" s="101"/>
      <c r="BY46" s="76"/>
      <c r="BZ46" s="102"/>
      <c r="CA46" s="104"/>
      <c r="CB46" s="104"/>
      <c r="CC46" s="76"/>
      <c r="CD46" s="76"/>
      <c r="CE46" s="101"/>
      <c r="CF46" s="101"/>
      <c r="CG46" s="76"/>
      <c r="CH46" s="102"/>
      <c r="CI46" s="104"/>
      <c r="CJ46" s="104"/>
      <c r="CK46" s="76"/>
      <c r="CL46" s="76"/>
      <c r="CM46" s="101"/>
      <c r="CN46" s="101"/>
      <c r="CO46" s="76"/>
      <c r="CP46" s="102"/>
      <c r="CQ46" s="104"/>
      <c r="CR46" s="104"/>
      <c r="CS46" s="76"/>
      <c r="CT46" s="76"/>
      <c r="CU46" s="101"/>
      <c r="CV46" s="101"/>
      <c r="CW46" s="76"/>
      <c r="CX46" s="102"/>
      <c r="CY46" s="104"/>
      <c r="CZ46" s="104"/>
      <c r="DA46" s="76"/>
      <c r="DB46" s="76"/>
      <c r="DC46" s="101"/>
      <c r="DD46" s="101"/>
      <c r="DE46" s="76"/>
      <c r="DF46" s="102"/>
      <c r="DG46" s="104"/>
      <c r="DH46" s="104"/>
      <c r="DI46" s="76"/>
      <c r="DJ46" s="76"/>
      <c r="DK46" s="106"/>
      <c r="DL46" s="106"/>
      <c r="DM46" s="76"/>
      <c r="DN46" s="102"/>
      <c r="DO46" s="104"/>
      <c r="DP46" s="104"/>
    </row>
    <row r="47" spans="1:120" ht="12.75" customHeight="1">
      <c r="A47" s="107"/>
      <c r="B47" s="108" t="s">
        <v>29</v>
      </c>
      <c r="C47" s="109" t="s">
        <v>15</v>
      </c>
      <c r="D47" s="36" t="s">
        <v>16</v>
      </c>
      <c r="E47" s="36"/>
      <c r="F47" s="37">
        <f aca="true" t="shared" si="17" ref="F47:F49">F37+F27</f>
        <v>511212.45</v>
      </c>
      <c r="G47" s="104"/>
      <c r="H47" s="104"/>
      <c r="I47" s="107"/>
      <c r="J47" s="110" t="s">
        <v>29</v>
      </c>
      <c r="K47" s="109" t="s">
        <v>15</v>
      </c>
      <c r="L47" s="36" t="s">
        <v>16</v>
      </c>
      <c r="M47" s="36"/>
      <c r="N47" s="37">
        <f aca="true" t="shared" si="18" ref="N47:N49">N37+N27</f>
        <v>426170.94999999995</v>
      </c>
      <c r="O47" s="104"/>
      <c r="P47" s="104"/>
      <c r="Q47" s="107"/>
      <c r="R47" s="110" t="s">
        <v>29</v>
      </c>
      <c r="S47" s="109" t="s">
        <v>15</v>
      </c>
      <c r="T47" s="36" t="s">
        <v>16</v>
      </c>
      <c r="U47" s="36"/>
      <c r="V47" s="37">
        <f aca="true" t="shared" si="19" ref="V47:V49">V37+V27</f>
        <v>392100.48</v>
      </c>
      <c r="W47" s="104"/>
      <c r="X47" s="104"/>
      <c r="Y47" s="107"/>
      <c r="Z47" s="110" t="s">
        <v>29</v>
      </c>
      <c r="AA47" s="109" t="s">
        <v>15</v>
      </c>
      <c r="AB47" s="36" t="s">
        <v>16</v>
      </c>
      <c r="AC47" s="36"/>
      <c r="AD47" s="37">
        <f aca="true" t="shared" si="20" ref="AD47:AD49">AD37+AD27</f>
        <v>0</v>
      </c>
      <c r="AE47" s="103"/>
      <c r="AF47" s="104"/>
      <c r="AG47" s="107"/>
      <c r="AH47" s="110" t="s">
        <v>29</v>
      </c>
      <c r="AI47" s="109" t="s">
        <v>15</v>
      </c>
      <c r="AJ47" s="36" t="s">
        <v>16</v>
      </c>
      <c r="AK47" s="36"/>
      <c r="AL47" s="37">
        <f aca="true" t="shared" si="21" ref="AL47:AL49">AL37+AL27</f>
        <v>0</v>
      </c>
      <c r="AM47" s="104"/>
      <c r="AN47" s="104"/>
      <c r="AO47" s="107"/>
      <c r="AP47" s="110" t="s">
        <v>29</v>
      </c>
      <c r="AQ47" s="109" t="s">
        <v>15</v>
      </c>
      <c r="AR47" s="36" t="s">
        <v>16</v>
      </c>
      <c r="AS47" s="36"/>
      <c r="AT47" s="111">
        <f aca="true" t="shared" si="22" ref="AT47:AT49">AT37+AT27</f>
        <v>0</v>
      </c>
      <c r="AU47" s="104"/>
      <c r="AV47" s="104"/>
      <c r="AW47" s="107"/>
      <c r="AX47" s="110" t="s">
        <v>29</v>
      </c>
      <c r="AY47" s="109" t="s">
        <v>15</v>
      </c>
      <c r="AZ47" s="36" t="s">
        <v>16</v>
      </c>
      <c r="BA47" s="36"/>
      <c r="BB47" s="37">
        <f aca="true" t="shared" si="23" ref="BB47:BB49">BB37+BB27</f>
        <v>0</v>
      </c>
      <c r="BC47" s="104"/>
      <c r="BD47" s="104"/>
      <c r="BE47" s="107"/>
      <c r="BF47" s="110" t="s">
        <v>29</v>
      </c>
      <c r="BG47" s="109" t="s">
        <v>15</v>
      </c>
      <c r="BH47" s="36" t="s">
        <v>16</v>
      </c>
      <c r="BI47" s="36"/>
      <c r="BJ47" s="37">
        <f aca="true" t="shared" si="24" ref="BJ47:BJ49">BJ37+BJ27</f>
        <v>0</v>
      </c>
      <c r="BK47" s="104"/>
      <c r="BL47" s="104"/>
      <c r="BM47" s="107"/>
      <c r="BN47" s="110" t="s">
        <v>29</v>
      </c>
      <c r="BO47" s="109" t="s">
        <v>15</v>
      </c>
      <c r="BP47" s="36" t="s">
        <v>16</v>
      </c>
      <c r="BQ47" s="36"/>
      <c r="BR47" s="37">
        <f aca="true" t="shared" si="25" ref="BR47:BR49">BR37+BR27</f>
        <v>0</v>
      </c>
      <c r="BS47" s="104"/>
      <c r="BT47" s="104"/>
      <c r="BU47" s="107"/>
      <c r="BV47" s="110" t="s">
        <v>29</v>
      </c>
      <c r="BW47" s="109" t="s">
        <v>15</v>
      </c>
      <c r="BX47" s="36" t="s">
        <v>16</v>
      </c>
      <c r="BY47" s="36"/>
      <c r="BZ47" s="37">
        <f aca="true" t="shared" si="26" ref="BZ47:BZ49">BZ37+BZ27</f>
        <v>0</v>
      </c>
      <c r="CA47" s="104"/>
      <c r="CB47" s="104"/>
      <c r="CC47" s="107"/>
      <c r="CD47" s="110" t="s">
        <v>29</v>
      </c>
      <c r="CE47" s="109" t="s">
        <v>15</v>
      </c>
      <c r="CF47" s="36" t="s">
        <v>16</v>
      </c>
      <c r="CG47" s="36"/>
      <c r="CH47" s="37">
        <f aca="true" t="shared" si="27" ref="CH47:CH49">CH37+CH27</f>
        <v>0</v>
      </c>
      <c r="CI47" s="104"/>
      <c r="CJ47" s="104"/>
      <c r="CK47" s="107"/>
      <c r="CL47" s="110" t="s">
        <v>29</v>
      </c>
      <c r="CM47" s="109" t="s">
        <v>15</v>
      </c>
      <c r="CN47" s="36" t="s">
        <v>16</v>
      </c>
      <c r="CO47" s="36"/>
      <c r="CP47" s="37">
        <f aca="true" t="shared" si="28" ref="CP47:CP49">CP37+CP27</f>
        <v>0</v>
      </c>
      <c r="CQ47" s="104"/>
      <c r="CR47" s="104"/>
      <c r="CS47" s="107"/>
      <c r="CT47" s="110" t="s">
        <v>29</v>
      </c>
      <c r="CU47" s="109" t="s">
        <v>15</v>
      </c>
      <c r="CV47" s="36" t="s">
        <v>16</v>
      </c>
      <c r="CW47" s="36"/>
      <c r="CX47" s="37">
        <f aca="true" t="shared" si="29" ref="CX47:CX49">CX37+CX27</f>
        <v>0</v>
      </c>
      <c r="CY47" s="104"/>
      <c r="CZ47" s="104"/>
      <c r="DA47" s="107"/>
      <c r="DB47" s="110" t="s">
        <v>29</v>
      </c>
      <c r="DC47" s="109" t="s">
        <v>15</v>
      </c>
      <c r="DD47" s="36" t="s">
        <v>16</v>
      </c>
      <c r="DE47" s="36"/>
      <c r="DF47" s="37">
        <f aca="true" t="shared" si="30" ref="DF47:DF49">DF37+DF27</f>
        <v>0</v>
      </c>
      <c r="DG47" s="104"/>
      <c r="DH47" s="104"/>
      <c r="DI47" s="107"/>
      <c r="DJ47" s="110" t="s">
        <v>29</v>
      </c>
      <c r="DK47" s="112" t="s">
        <v>15</v>
      </c>
      <c r="DL47" s="41" t="s">
        <v>16</v>
      </c>
      <c r="DM47" s="41"/>
      <c r="DN47" s="37">
        <f aca="true" t="shared" si="31" ref="DN47:DN49">DN37+DN27</f>
        <v>0</v>
      </c>
      <c r="DO47" s="104"/>
      <c r="DP47" s="104"/>
    </row>
    <row r="48" spans="1:120" ht="12.75" customHeight="1">
      <c r="A48" s="107"/>
      <c r="B48" s="108"/>
      <c r="C48" s="109"/>
      <c r="D48" s="42" t="s">
        <v>18</v>
      </c>
      <c r="E48" s="42"/>
      <c r="F48" s="43">
        <f t="shared" si="17"/>
        <v>0</v>
      </c>
      <c r="G48" s="104"/>
      <c r="H48" s="104"/>
      <c r="I48" s="107"/>
      <c r="J48" s="110"/>
      <c r="K48" s="109"/>
      <c r="L48" s="42" t="s">
        <v>18</v>
      </c>
      <c r="M48" s="42"/>
      <c r="N48" s="43">
        <f t="shared" si="18"/>
        <v>0</v>
      </c>
      <c r="O48" s="104"/>
      <c r="P48" s="104"/>
      <c r="Q48" s="107"/>
      <c r="R48" s="110"/>
      <c r="S48" s="109"/>
      <c r="T48" s="42" t="s">
        <v>18</v>
      </c>
      <c r="U48" s="42"/>
      <c r="V48" s="43">
        <f t="shared" si="19"/>
        <v>84051.66</v>
      </c>
      <c r="W48" s="104"/>
      <c r="X48" s="104"/>
      <c r="Y48" s="107"/>
      <c r="Z48" s="110"/>
      <c r="AA48" s="109"/>
      <c r="AB48" s="42" t="s">
        <v>18</v>
      </c>
      <c r="AC48" s="42"/>
      <c r="AD48" s="43">
        <f t="shared" si="20"/>
        <v>0</v>
      </c>
      <c r="AE48" s="104"/>
      <c r="AF48" s="104"/>
      <c r="AG48" s="107"/>
      <c r="AH48" s="110"/>
      <c r="AI48" s="109"/>
      <c r="AJ48" s="42" t="s">
        <v>18</v>
      </c>
      <c r="AK48" s="42"/>
      <c r="AL48" s="43">
        <f t="shared" si="21"/>
        <v>0</v>
      </c>
      <c r="AM48" s="103"/>
      <c r="AN48" s="104"/>
      <c r="AO48" s="107"/>
      <c r="AP48" s="110"/>
      <c r="AQ48" s="109"/>
      <c r="AR48" s="42" t="s">
        <v>18</v>
      </c>
      <c r="AS48" s="42"/>
      <c r="AT48" s="43">
        <f t="shared" si="22"/>
        <v>0</v>
      </c>
      <c r="AU48" s="104"/>
      <c r="AV48" s="104"/>
      <c r="AW48" s="107"/>
      <c r="AX48" s="110"/>
      <c r="AY48" s="109"/>
      <c r="AZ48" s="42" t="s">
        <v>18</v>
      </c>
      <c r="BA48" s="42"/>
      <c r="BB48" s="43">
        <f t="shared" si="23"/>
        <v>0</v>
      </c>
      <c r="BC48" s="104"/>
      <c r="BD48" s="104"/>
      <c r="BE48" s="107"/>
      <c r="BF48" s="110"/>
      <c r="BG48" s="109"/>
      <c r="BH48" s="42" t="s">
        <v>18</v>
      </c>
      <c r="BI48" s="42"/>
      <c r="BJ48" s="43">
        <f t="shared" si="24"/>
        <v>0</v>
      </c>
      <c r="BK48" s="104"/>
      <c r="BL48" s="104"/>
      <c r="BM48" s="107"/>
      <c r="BN48" s="110"/>
      <c r="BO48" s="109"/>
      <c r="BP48" s="42" t="s">
        <v>18</v>
      </c>
      <c r="BQ48" s="42"/>
      <c r="BR48" s="43">
        <f t="shared" si="25"/>
        <v>0</v>
      </c>
      <c r="BS48" s="104"/>
      <c r="BT48" s="104"/>
      <c r="BU48" s="107"/>
      <c r="BV48" s="110"/>
      <c r="BW48" s="109"/>
      <c r="BX48" s="42" t="s">
        <v>18</v>
      </c>
      <c r="BY48" s="42"/>
      <c r="BZ48" s="43">
        <f t="shared" si="26"/>
        <v>0</v>
      </c>
      <c r="CA48" s="104"/>
      <c r="CB48" s="104"/>
      <c r="CC48" s="107"/>
      <c r="CD48" s="110"/>
      <c r="CE48" s="109"/>
      <c r="CF48" s="42" t="s">
        <v>18</v>
      </c>
      <c r="CG48" s="42"/>
      <c r="CH48" s="43">
        <f t="shared" si="27"/>
        <v>0</v>
      </c>
      <c r="CI48" s="104"/>
      <c r="CJ48" s="104"/>
      <c r="CK48" s="107"/>
      <c r="CL48" s="110"/>
      <c r="CM48" s="109"/>
      <c r="CN48" s="42" t="s">
        <v>18</v>
      </c>
      <c r="CO48" s="42"/>
      <c r="CP48" s="43">
        <f t="shared" si="28"/>
        <v>0</v>
      </c>
      <c r="CQ48" s="104"/>
      <c r="CR48" s="104"/>
      <c r="CS48" s="107"/>
      <c r="CT48" s="110"/>
      <c r="CU48" s="109"/>
      <c r="CV48" s="42" t="s">
        <v>18</v>
      </c>
      <c r="CW48" s="42"/>
      <c r="CX48" s="43">
        <f t="shared" si="29"/>
        <v>0</v>
      </c>
      <c r="CY48" s="104"/>
      <c r="CZ48" s="104"/>
      <c r="DA48" s="107"/>
      <c r="DB48" s="110"/>
      <c r="DC48" s="109"/>
      <c r="DD48" s="42" t="s">
        <v>18</v>
      </c>
      <c r="DE48" s="42"/>
      <c r="DF48" s="43">
        <f t="shared" si="30"/>
        <v>0</v>
      </c>
      <c r="DG48" s="104"/>
      <c r="DH48" s="104"/>
      <c r="DI48" s="107"/>
      <c r="DJ48" s="110"/>
      <c r="DK48" s="112"/>
      <c r="DL48" s="48" t="s">
        <v>18</v>
      </c>
      <c r="DM48" s="48"/>
      <c r="DN48" s="43">
        <f t="shared" si="31"/>
        <v>0</v>
      </c>
      <c r="DO48" s="104"/>
      <c r="DP48" s="104"/>
    </row>
    <row r="49" spans="1:120" ht="12.75" customHeight="1">
      <c r="A49" s="107"/>
      <c r="B49" s="108"/>
      <c r="C49" s="109"/>
      <c r="D49" s="113" t="s">
        <v>19</v>
      </c>
      <c r="E49" s="113"/>
      <c r="F49" s="114">
        <f t="shared" si="17"/>
        <v>511212.45</v>
      </c>
      <c r="G49" s="115"/>
      <c r="H49" s="115"/>
      <c r="I49" s="107"/>
      <c r="J49" s="110"/>
      <c r="K49" s="109"/>
      <c r="L49" s="113" t="s">
        <v>19</v>
      </c>
      <c r="M49" s="113"/>
      <c r="N49" s="114">
        <f t="shared" si="18"/>
        <v>426170.94999999995</v>
      </c>
      <c r="O49" s="115"/>
      <c r="P49" s="115"/>
      <c r="Q49" s="107"/>
      <c r="R49" s="110"/>
      <c r="S49" s="109"/>
      <c r="T49" s="113" t="s">
        <v>19</v>
      </c>
      <c r="U49" s="113"/>
      <c r="V49" s="114">
        <f t="shared" si="19"/>
        <v>476152.14</v>
      </c>
      <c r="W49" s="115"/>
      <c r="X49" s="115"/>
      <c r="Y49" s="107"/>
      <c r="Z49" s="110"/>
      <c r="AA49" s="109"/>
      <c r="AB49" s="113" t="s">
        <v>19</v>
      </c>
      <c r="AC49" s="113"/>
      <c r="AD49" s="114">
        <f t="shared" si="20"/>
        <v>0</v>
      </c>
      <c r="AE49" s="115"/>
      <c r="AF49" s="115"/>
      <c r="AG49" s="107"/>
      <c r="AH49" s="110"/>
      <c r="AI49" s="109"/>
      <c r="AJ49" s="113" t="s">
        <v>19</v>
      </c>
      <c r="AK49" s="113"/>
      <c r="AL49" s="114">
        <f t="shared" si="21"/>
        <v>0</v>
      </c>
      <c r="AM49" s="115"/>
      <c r="AN49" s="115"/>
      <c r="AO49" s="107"/>
      <c r="AP49" s="110"/>
      <c r="AQ49" s="109"/>
      <c r="AR49" s="113" t="s">
        <v>19</v>
      </c>
      <c r="AS49" s="113"/>
      <c r="AT49" s="114">
        <f t="shared" si="22"/>
        <v>0</v>
      </c>
      <c r="AU49" s="115"/>
      <c r="AV49" s="115"/>
      <c r="AW49" s="107"/>
      <c r="AX49" s="110"/>
      <c r="AY49" s="109"/>
      <c r="AZ49" s="113" t="s">
        <v>19</v>
      </c>
      <c r="BA49" s="113"/>
      <c r="BB49" s="114">
        <f t="shared" si="23"/>
        <v>0</v>
      </c>
      <c r="BC49" s="115"/>
      <c r="BD49" s="115"/>
      <c r="BE49" s="107"/>
      <c r="BF49" s="110"/>
      <c r="BG49" s="109"/>
      <c r="BH49" s="113" t="s">
        <v>19</v>
      </c>
      <c r="BI49" s="113"/>
      <c r="BJ49" s="114">
        <f t="shared" si="24"/>
        <v>0</v>
      </c>
      <c r="BK49" s="115"/>
      <c r="BL49" s="115"/>
      <c r="BM49" s="107"/>
      <c r="BN49" s="110"/>
      <c r="BO49" s="109"/>
      <c r="BP49" s="113" t="s">
        <v>19</v>
      </c>
      <c r="BQ49" s="113"/>
      <c r="BR49" s="114">
        <f t="shared" si="25"/>
        <v>0</v>
      </c>
      <c r="BS49" s="115"/>
      <c r="BT49" s="115"/>
      <c r="BU49" s="107"/>
      <c r="BV49" s="110"/>
      <c r="BW49" s="109"/>
      <c r="BX49" s="113" t="s">
        <v>19</v>
      </c>
      <c r="BY49" s="113"/>
      <c r="BZ49" s="114">
        <f t="shared" si="26"/>
        <v>0</v>
      </c>
      <c r="CA49" s="115"/>
      <c r="CB49" s="115"/>
      <c r="CC49" s="107"/>
      <c r="CD49" s="110"/>
      <c r="CE49" s="109"/>
      <c r="CF49" s="113" t="s">
        <v>19</v>
      </c>
      <c r="CG49" s="113"/>
      <c r="CH49" s="114">
        <f t="shared" si="27"/>
        <v>0</v>
      </c>
      <c r="CI49" s="115"/>
      <c r="CJ49" s="115"/>
      <c r="CK49" s="107"/>
      <c r="CL49" s="110"/>
      <c r="CM49" s="109"/>
      <c r="CN49" s="113" t="s">
        <v>19</v>
      </c>
      <c r="CO49" s="113"/>
      <c r="CP49" s="114">
        <f t="shared" si="28"/>
        <v>0</v>
      </c>
      <c r="CQ49" s="115"/>
      <c r="CR49" s="115"/>
      <c r="CS49" s="107"/>
      <c r="CT49" s="110"/>
      <c r="CU49" s="109"/>
      <c r="CV49" s="113" t="s">
        <v>19</v>
      </c>
      <c r="CW49" s="113"/>
      <c r="CX49" s="114">
        <f t="shared" si="29"/>
        <v>0</v>
      </c>
      <c r="CY49" s="115"/>
      <c r="CZ49" s="115"/>
      <c r="DA49" s="107"/>
      <c r="DB49" s="110"/>
      <c r="DC49" s="109"/>
      <c r="DD49" s="113" t="s">
        <v>19</v>
      </c>
      <c r="DE49" s="113"/>
      <c r="DF49" s="114">
        <f t="shared" si="30"/>
        <v>0</v>
      </c>
      <c r="DG49" s="115"/>
      <c r="DH49" s="115"/>
      <c r="DI49" s="107"/>
      <c r="DJ49" s="110"/>
      <c r="DK49" s="112"/>
      <c r="DL49" s="116" t="s">
        <v>19</v>
      </c>
      <c r="DM49" s="116"/>
      <c r="DN49" s="114">
        <f t="shared" si="31"/>
        <v>0</v>
      </c>
      <c r="DO49" s="115"/>
      <c r="DP49" s="115"/>
    </row>
    <row r="50" spans="1:120" ht="12.75" customHeight="1">
      <c r="A50" s="107"/>
      <c r="B50" s="108"/>
      <c r="C50" s="109"/>
      <c r="D50" s="56" t="s">
        <v>21</v>
      </c>
      <c r="E50" s="56"/>
      <c r="F50" s="117">
        <f>F$40+F$30</f>
        <v>83</v>
      </c>
      <c r="G50" s="115"/>
      <c r="H50" s="115"/>
      <c r="I50" s="107"/>
      <c r="J50" s="110"/>
      <c r="K50" s="109"/>
      <c r="L50" s="56" t="s">
        <v>21</v>
      </c>
      <c r="M50" s="56"/>
      <c r="N50" s="117">
        <f>N$40+N$30</f>
        <v>73</v>
      </c>
      <c r="O50" s="115"/>
      <c r="P50" s="115"/>
      <c r="Q50" s="107"/>
      <c r="R50" s="110"/>
      <c r="S50" s="109"/>
      <c r="T50" s="56" t="s">
        <v>21</v>
      </c>
      <c r="U50" s="56"/>
      <c r="V50" s="117">
        <f>V$40+V$30</f>
        <v>77</v>
      </c>
      <c r="W50" s="115"/>
      <c r="X50" s="115"/>
      <c r="Y50" s="107"/>
      <c r="Z50" s="110"/>
      <c r="AA50" s="109"/>
      <c r="AB50" s="56" t="s">
        <v>21</v>
      </c>
      <c r="AC50" s="56"/>
      <c r="AD50" s="117">
        <f>AD$40+AD$30</f>
        <v>0</v>
      </c>
      <c r="AE50" s="115"/>
      <c r="AF50" s="115"/>
      <c r="AG50" s="107"/>
      <c r="AH50" s="110"/>
      <c r="AI50" s="109"/>
      <c r="AJ50" s="56" t="s">
        <v>21</v>
      </c>
      <c r="AK50" s="56"/>
      <c r="AL50" s="117">
        <f>AL$40+AL$30</f>
        <v>0</v>
      </c>
      <c r="AM50" s="115"/>
      <c r="AN50" s="115"/>
      <c r="AO50" s="107"/>
      <c r="AP50" s="110"/>
      <c r="AQ50" s="109"/>
      <c r="AR50" s="56" t="s">
        <v>21</v>
      </c>
      <c r="AS50" s="56"/>
      <c r="AT50" s="117">
        <f>AT$40+AT$30</f>
        <v>0</v>
      </c>
      <c r="AU50" s="115"/>
      <c r="AV50" s="115"/>
      <c r="AW50" s="107"/>
      <c r="AX50" s="110"/>
      <c r="AY50" s="109"/>
      <c r="AZ50" s="56" t="s">
        <v>21</v>
      </c>
      <c r="BA50" s="56"/>
      <c r="BB50" s="117">
        <f>BB$40+BB$30</f>
        <v>0</v>
      </c>
      <c r="BC50" s="115"/>
      <c r="BD50" s="115"/>
      <c r="BE50" s="107"/>
      <c r="BF50" s="110"/>
      <c r="BG50" s="109"/>
      <c r="BH50" s="56" t="s">
        <v>21</v>
      </c>
      <c r="BI50" s="56"/>
      <c r="BJ50" s="117">
        <f>BJ$40+BJ$30</f>
        <v>0</v>
      </c>
      <c r="BK50" s="115"/>
      <c r="BL50" s="115"/>
      <c r="BM50" s="107"/>
      <c r="BN50" s="110"/>
      <c r="BO50" s="109"/>
      <c r="BP50" s="56" t="s">
        <v>21</v>
      </c>
      <c r="BQ50" s="56"/>
      <c r="BR50" s="117">
        <f>BR$40+BR$30</f>
        <v>0</v>
      </c>
      <c r="BS50" s="115"/>
      <c r="BT50" s="115"/>
      <c r="BU50" s="107"/>
      <c r="BV50" s="110"/>
      <c r="BW50" s="109"/>
      <c r="BX50" s="56" t="s">
        <v>21</v>
      </c>
      <c r="BY50" s="56"/>
      <c r="BZ50" s="117">
        <f>BZ$40+BZ$30</f>
        <v>0</v>
      </c>
      <c r="CA50" s="115"/>
      <c r="CB50" s="115"/>
      <c r="CC50" s="107"/>
      <c r="CD50" s="110"/>
      <c r="CE50" s="109"/>
      <c r="CF50" s="56" t="s">
        <v>21</v>
      </c>
      <c r="CG50" s="56"/>
      <c r="CH50" s="117">
        <f>CH$40+CH$30</f>
        <v>0</v>
      </c>
      <c r="CI50" s="115"/>
      <c r="CJ50" s="115"/>
      <c r="CK50" s="107"/>
      <c r="CL50" s="110"/>
      <c r="CM50" s="109"/>
      <c r="CN50" s="56" t="s">
        <v>21</v>
      </c>
      <c r="CO50" s="56"/>
      <c r="CP50" s="117">
        <f>CP$40+CP$30</f>
        <v>0</v>
      </c>
      <c r="CQ50" s="115"/>
      <c r="CR50" s="115"/>
      <c r="CS50" s="107"/>
      <c r="CT50" s="110"/>
      <c r="CU50" s="109"/>
      <c r="CV50" s="56" t="s">
        <v>21</v>
      </c>
      <c r="CW50" s="56"/>
      <c r="CX50" s="117">
        <f>CX$40+CX$30</f>
        <v>0</v>
      </c>
      <c r="CY50" s="115"/>
      <c r="CZ50" s="115"/>
      <c r="DA50" s="107"/>
      <c r="DB50" s="110"/>
      <c r="DC50" s="109"/>
      <c r="DD50" s="56" t="s">
        <v>21</v>
      </c>
      <c r="DE50" s="56"/>
      <c r="DF50" s="117">
        <f>DF$40+DF$30</f>
        <v>0</v>
      </c>
      <c r="DG50" s="115"/>
      <c r="DH50" s="115"/>
      <c r="DI50" s="107"/>
      <c r="DJ50" s="110"/>
      <c r="DK50" s="112"/>
      <c r="DL50" s="56" t="s">
        <v>21</v>
      </c>
      <c r="DM50" s="56"/>
      <c r="DN50" s="117">
        <f>DN$40+DN$30</f>
        <v>0</v>
      </c>
      <c r="DO50" s="115"/>
      <c r="DP50" s="115"/>
    </row>
    <row r="51" spans="1:120" ht="12.75" customHeight="1">
      <c r="A51" s="107"/>
      <c r="B51" s="108"/>
      <c r="C51" s="109"/>
      <c r="D51" s="56" t="s">
        <v>23</v>
      </c>
      <c r="E51" s="56"/>
      <c r="F51" s="117">
        <f>F$41+F$31</f>
        <v>83</v>
      </c>
      <c r="G51" s="104"/>
      <c r="H51" s="104"/>
      <c r="I51" s="107"/>
      <c r="J51" s="110"/>
      <c r="K51" s="109"/>
      <c r="L51" s="56" t="s">
        <v>23</v>
      </c>
      <c r="M51" s="56"/>
      <c r="N51" s="117">
        <f>N$41+N$31</f>
        <v>73</v>
      </c>
      <c r="O51" s="104"/>
      <c r="P51" s="104"/>
      <c r="Q51" s="107"/>
      <c r="R51" s="110"/>
      <c r="S51" s="109"/>
      <c r="T51" s="56" t="s">
        <v>23</v>
      </c>
      <c r="U51" s="56"/>
      <c r="V51" s="117">
        <f>V$41+V$31</f>
        <v>77</v>
      </c>
      <c r="W51" s="104"/>
      <c r="X51" s="104"/>
      <c r="Y51" s="107"/>
      <c r="Z51" s="110"/>
      <c r="AA51" s="109"/>
      <c r="AB51" s="56" t="s">
        <v>23</v>
      </c>
      <c r="AC51" s="56"/>
      <c r="AD51" s="117">
        <f>AD$41+AD$31</f>
        <v>0</v>
      </c>
      <c r="AE51" s="104"/>
      <c r="AF51" s="104"/>
      <c r="AG51" s="107"/>
      <c r="AH51" s="110"/>
      <c r="AI51" s="109"/>
      <c r="AJ51" s="56" t="s">
        <v>23</v>
      </c>
      <c r="AK51" s="56"/>
      <c r="AL51" s="117">
        <f>AL$41+AL$31</f>
        <v>0</v>
      </c>
      <c r="AM51" s="104"/>
      <c r="AN51" s="104"/>
      <c r="AO51" s="107"/>
      <c r="AP51" s="110"/>
      <c r="AQ51" s="109"/>
      <c r="AR51" s="56" t="s">
        <v>23</v>
      </c>
      <c r="AS51" s="56"/>
      <c r="AT51" s="117">
        <f>AT$41+AT$31</f>
        <v>0</v>
      </c>
      <c r="AU51" s="104"/>
      <c r="AV51" s="104"/>
      <c r="AW51" s="107"/>
      <c r="AX51" s="110"/>
      <c r="AY51" s="109"/>
      <c r="AZ51" s="56" t="s">
        <v>23</v>
      </c>
      <c r="BA51" s="56"/>
      <c r="BB51" s="117">
        <f>BB$41+BB$31</f>
        <v>0</v>
      </c>
      <c r="BC51" s="104"/>
      <c r="BD51" s="104"/>
      <c r="BE51" s="107"/>
      <c r="BF51" s="110"/>
      <c r="BG51" s="109"/>
      <c r="BH51" s="56" t="s">
        <v>23</v>
      </c>
      <c r="BI51" s="56"/>
      <c r="BJ51" s="117">
        <f>BJ$41+BJ$31</f>
        <v>0</v>
      </c>
      <c r="BK51" s="104"/>
      <c r="BL51" s="104"/>
      <c r="BM51" s="107"/>
      <c r="BN51" s="110"/>
      <c r="BO51" s="109"/>
      <c r="BP51" s="56" t="s">
        <v>23</v>
      </c>
      <c r="BQ51" s="56"/>
      <c r="BR51" s="117">
        <f>BR$41+BR$31</f>
        <v>0</v>
      </c>
      <c r="BS51" s="104"/>
      <c r="BT51" s="104"/>
      <c r="BU51" s="107"/>
      <c r="BV51" s="110"/>
      <c r="BW51" s="109"/>
      <c r="BX51" s="56" t="s">
        <v>23</v>
      </c>
      <c r="BY51" s="56"/>
      <c r="BZ51" s="117">
        <f>BZ$41+BZ$31</f>
        <v>0</v>
      </c>
      <c r="CA51" s="104"/>
      <c r="CB51" s="104"/>
      <c r="CC51" s="107"/>
      <c r="CD51" s="110"/>
      <c r="CE51" s="109"/>
      <c r="CF51" s="56" t="s">
        <v>23</v>
      </c>
      <c r="CG51" s="56"/>
      <c r="CH51" s="117">
        <f>CH$41+CH$31</f>
        <v>0</v>
      </c>
      <c r="CI51" s="104"/>
      <c r="CJ51" s="104"/>
      <c r="CK51" s="107"/>
      <c r="CL51" s="110"/>
      <c r="CM51" s="109"/>
      <c r="CN51" s="56" t="s">
        <v>23</v>
      </c>
      <c r="CO51" s="56"/>
      <c r="CP51" s="117">
        <f>CP$41+CP$31</f>
        <v>0</v>
      </c>
      <c r="CQ51" s="104"/>
      <c r="CR51" s="104"/>
      <c r="CS51" s="107"/>
      <c r="CT51" s="110"/>
      <c r="CU51" s="109"/>
      <c r="CV51" s="56" t="s">
        <v>23</v>
      </c>
      <c r="CW51" s="56"/>
      <c r="CX51" s="117">
        <f>CX$41+CX$31</f>
        <v>0</v>
      </c>
      <c r="CY51" s="104"/>
      <c r="CZ51" s="104"/>
      <c r="DA51" s="107"/>
      <c r="DB51" s="110"/>
      <c r="DC51" s="109"/>
      <c r="DD51" s="56" t="s">
        <v>23</v>
      </c>
      <c r="DE51" s="56"/>
      <c r="DF51" s="117">
        <f>DF$41+DF$31</f>
        <v>0</v>
      </c>
      <c r="DG51" s="104"/>
      <c r="DH51" s="104"/>
      <c r="DI51" s="107"/>
      <c r="DJ51" s="110"/>
      <c r="DK51" s="112"/>
      <c r="DL51" s="56" t="s">
        <v>23</v>
      </c>
      <c r="DM51" s="56"/>
      <c r="DN51" s="117">
        <f>DN$41+DN$31</f>
        <v>0</v>
      </c>
      <c r="DO51" s="104"/>
      <c r="DP51" s="104"/>
    </row>
    <row r="52" spans="1:120" ht="12.75" customHeight="1">
      <c r="A52" s="107"/>
      <c r="B52" s="108"/>
      <c r="C52" s="118" t="s">
        <v>8</v>
      </c>
      <c r="D52" s="36" t="s">
        <v>16</v>
      </c>
      <c r="E52" s="36"/>
      <c r="F52" s="119">
        <f aca="true" t="shared" si="32" ref="F52:F55">F42+F32</f>
        <v>33849.119999999995</v>
      </c>
      <c r="G52" s="104"/>
      <c r="H52" s="104"/>
      <c r="I52" s="107"/>
      <c r="J52" s="110"/>
      <c r="K52" s="118" t="s">
        <v>8</v>
      </c>
      <c r="L52" s="36" t="s">
        <v>16</v>
      </c>
      <c r="M52" s="36"/>
      <c r="N52" s="119">
        <f aca="true" t="shared" si="33" ref="N52:N55">N42+N32</f>
        <v>41141.56</v>
      </c>
      <c r="O52" s="104"/>
      <c r="P52" s="104"/>
      <c r="Q52" s="107"/>
      <c r="R52" s="110"/>
      <c r="S52" s="118" t="s">
        <v>8</v>
      </c>
      <c r="T52" s="36" t="s">
        <v>16</v>
      </c>
      <c r="U52" s="36"/>
      <c r="V52" s="119">
        <f aca="true" t="shared" si="34" ref="V52:V55">V42+V32</f>
        <v>27899.16</v>
      </c>
      <c r="W52" s="104"/>
      <c r="X52" s="104"/>
      <c r="Y52" s="107"/>
      <c r="Z52" s="110"/>
      <c r="AA52" s="118" t="s">
        <v>8</v>
      </c>
      <c r="AB52" s="36" t="s">
        <v>16</v>
      </c>
      <c r="AC52" s="36"/>
      <c r="AD52" s="119">
        <f aca="true" t="shared" si="35" ref="AD52:AD55">AD42+AD32</f>
        <v>0</v>
      </c>
      <c r="AE52" s="104"/>
      <c r="AF52" s="104"/>
      <c r="AG52" s="107"/>
      <c r="AH52" s="110"/>
      <c r="AI52" s="118" t="s">
        <v>8</v>
      </c>
      <c r="AJ52" s="36" t="s">
        <v>16</v>
      </c>
      <c r="AK52" s="36"/>
      <c r="AL52" s="119">
        <f aca="true" t="shared" si="36" ref="AL52:AL55">AL42+AL32</f>
        <v>0</v>
      </c>
      <c r="AM52" s="104"/>
      <c r="AN52" s="104"/>
      <c r="AO52" s="107"/>
      <c r="AP52" s="110"/>
      <c r="AQ52" s="118" t="s">
        <v>8</v>
      </c>
      <c r="AR52" s="36" t="s">
        <v>16</v>
      </c>
      <c r="AS52" s="36"/>
      <c r="AT52" s="119">
        <f aca="true" t="shared" si="37" ref="AT52:AT55">AT42+AT32</f>
        <v>0</v>
      </c>
      <c r="AU52" s="104"/>
      <c r="AV52" s="104"/>
      <c r="AW52" s="107"/>
      <c r="AX52" s="110"/>
      <c r="AY52" s="118" t="s">
        <v>8</v>
      </c>
      <c r="AZ52" s="36" t="s">
        <v>16</v>
      </c>
      <c r="BA52" s="36"/>
      <c r="BB52" s="119">
        <f aca="true" t="shared" si="38" ref="BB52:BB55">BB42+BB32</f>
        <v>0</v>
      </c>
      <c r="BC52" s="104"/>
      <c r="BD52" s="104"/>
      <c r="BE52" s="107"/>
      <c r="BF52" s="110"/>
      <c r="BG52" s="118" t="s">
        <v>8</v>
      </c>
      <c r="BH52" s="36" t="s">
        <v>16</v>
      </c>
      <c r="BI52" s="36"/>
      <c r="BJ52" s="119">
        <f aca="true" t="shared" si="39" ref="BJ52:BJ55">BJ42+BJ32</f>
        <v>0</v>
      </c>
      <c r="BK52" s="104"/>
      <c r="BL52" s="104"/>
      <c r="BM52" s="107"/>
      <c r="BN52" s="110"/>
      <c r="BO52" s="118" t="s">
        <v>8</v>
      </c>
      <c r="BP52" s="36" t="s">
        <v>16</v>
      </c>
      <c r="BQ52" s="36"/>
      <c r="BR52" s="119">
        <f aca="true" t="shared" si="40" ref="BR52:BR55">BR42+BR32</f>
        <v>0</v>
      </c>
      <c r="BS52" s="104"/>
      <c r="BT52" s="104"/>
      <c r="BU52" s="107"/>
      <c r="BV52" s="110"/>
      <c r="BW52" s="118" t="s">
        <v>8</v>
      </c>
      <c r="BX52" s="36" t="s">
        <v>16</v>
      </c>
      <c r="BY52" s="36"/>
      <c r="BZ52" s="119">
        <f aca="true" t="shared" si="41" ref="BZ52:BZ55">BZ42+BZ32</f>
        <v>0</v>
      </c>
      <c r="CA52" s="104"/>
      <c r="CB52" s="104"/>
      <c r="CC52" s="107"/>
      <c r="CD52" s="110"/>
      <c r="CE52" s="118" t="s">
        <v>8</v>
      </c>
      <c r="CF52" s="36" t="s">
        <v>16</v>
      </c>
      <c r="CG52" s="36"/>
      <c r="CH52" s="119">
        <f aca="true" t="shared" si="42" ref="CH52:CH55">CH42+CH32</f>
        <v>0</v>
      </c>
      <c r="CI52" s="104"/>
      <c r="CJ52" s="104"/>
      <c r="CK52" s="107"/>
      <c r="CL52" s="110"/>
      <c r="CM52" s="118" t="s">
        <v>8</v>
      </c>
      <c r="CN52" s="36" t="s">
        <v>16</v>
      </c>
      <c r="CO52" s="36"/>
      <c r="CP52" s="119">
        <f aca="true" t="shared" si="43" ref="CP52:CP55">CP42+CP32</f>
        <v>0</v>
      </c>
      <c r="CQ52" s="104"/>
      <c r="CR52" s="104"/>
      <c r="CS52" s="107"/>
      <c r="CT52" s="110"/>
      <c r="CU52" s="118" t="s">
        <v>8</v>
      </c>
      <c r="CV52" s="36" t="s">
        <v>16</v>
      </c>
      <c r="CW52" s="36"/>
      <c r="CX52" s="119">
        <f aca="true" t="shared" si="44" ref="CX52:CX55">CX42+CX32</f>
        <v>0</v>
      </c>
      <c r="CY52" s="104"/>
      <c r="CZ52" s="104"/>
      <c r="DA52" s="107"/>
      <c r="DB52" s="110"/>
      <c r="DC52" s="118" t="s">
        <v>8</v>
      </c>
      <c r="DD52" s="36" t="s">
        <v>16</v>
      </c>
      <c r="DE52" s="36"/>
      <c r="DF52" s="119">
        <f aca="true" t="shared" si="45" ref="DF52:DF55">DF42+DF32</f>
        <v>0</v>
      </c>
      <c r="DG52" s="104"/>
      <c r="DH52" s="104"/>
      <c r="DI52" s="107"/>
      <c r="DJ52" s="110"/>
      <c r="DK52" s="120" t="s">
        <v>8</v>
      </c>
      <c r="DL52" s="41" t="s">
        <v>16</v>
      </c>
      <c r="DM52" s="41"/>
      <c r="DN52" s="119">
        <f aca="true" t="shared" si="46" ref="DN52:DN55">DN42+DN32</f>
        <v>0</v>
      </c>
      <c r="DO52" s="104"/>
      <c r="DP52" s="104"/>
    </row>
    <row r="53" spans="1:120" ht="12.75" customHeight="1">
      <c r="A53" s="107"/>
      <c r="B53" s="108"/>
      <c r="C53" s="118"/>
      <c r="D53" s="42" t="s">
        <v>18</v>
      </c>
      <c r="E53" s="42"/>
      <c r="F53" s="43">
        <f t="shared" si="32"/>
        <v>0</v>
      </c>
      <c r="G53" s="104"/>
      <c r="H53" s="104"/>
      <c r="I53" s="107"/>
      <c r="J53" s="110"/>
      <c r="K53" s="118"/>
      <c r="L53" s="42" t="s">
        <v>18</v>
      </c>
      <c r="M53" s="42"/>
      <c r="N53" s="43">
        <f t="shared" si="33"/>
        <v>0</v>
      </c>
      <c r="O53" s="104"/>
      <c r="P53" s="104"/>
      <c r="Q53" s="107"/>
      <c r="R53" s="110"/>
      <c r="S53" s="118"/>
      <c r="T53" s="42" t="s">
        <v>18</v>
      </c>
      <c r="U53" s="42"/>
      <c r="V53" s="43">
        <f t="shared" si="34"/>
        <v>0</v>
      </c>
      <c r="W53" s="104"/>
      <c r="X53" s="104"/>
      <c r="Y53" s="107"/>
      <c r="Z53" s="110"/>
      <c r="AA53" s="118"/>
      <c r="AB53" s="42" t="s">
        <v>18</v>
      </c>
      <c r="AC53" s="42"/>
      <c r="AD53" s="43">
        <f t="shared" si="35"/>
        <v>0</v>
      </c>
      <c r="AE53" s="104"/>
      <c r="AF53" s="104"/>
      <c r="AG53" s="107"/>
      <c r="AH53" s="110"/>
      <c r="AI53" s="118"/>
      <c r="AJ53" s="42" t="s">
        <v>18</v>
      </c>
      <c r="AK53" s="42"/>
      <c r="AL53" s="43">
        <f t="shared" si="36"/>
        <v>0</v>
      </c>
      <c r="AM53" s="104"/>
      <c r="AN53" s="104"/>
      <c r="AO53" s="107"/>
      <c r="AP53" s="110"/>
      <c r="AQ53" s="118"/>
      <c r="AR53" s="42" t="s">
        <v>18</v>
      </c>
      <c r="AS53" s="42"/>
      <c r="AT53" s="43">
        <f t="shared" si="37"/>
        <v>0</v>
      </c>
      <c r="AU53" s="104"/>
      <c r="AV53" s="104"/>
      <c r="AW53" s="107"/>
      <c r="AX53" s="110"/>
      <c r="AY53" s="118"/>
      <c r="AZ53" s="42" t="s">
        <v>18</v>
      </c>
      <c r="BA53" s="42"/>
      <c r="BB53" s="43">
        <f t="shared" si="38"/>
        <v>0</v>
      </c>
      <c r="BC53" s="104"/>
      <c r="BD53" s="104"/>
      <c r="BE53" s="107"/>
      <c r="BF53" s="110"/>
      <c r="BG53" s="118"/>
      <c r="BH53" s="42" t="s">
        <v>18</v>
      </c>
      <c r="BI53" s="42"/>
      <c r="BJ53" s="43">
        <f t="shared" si="39"/>
        <v>0</v>
      </c>
      <c r="BK53" s="104"/>
      <c r="BL53" s="104"/>
      <c r="BM53" s="107"/>
      <c r="BN53" s="110"/>
      <c r="BO53" s="118"/>
      <c r="BP53" s="42" t="s">
        <v>18</v>
      </c>
      <c r="BQ53" s="42"/>
      <c r="BR53" s="43">
        <f t="shared" si="40"/>
        <v>0</v>
      </c>
      <c r="BS53" s="104"/>
      <c r="BT53" s="104"/>
      <c r="BU53" s="107"/>
      <c r="BV53" s="110"/>
      <c r="BW53" s="118"/>
      <c r="BX53" s="42" t="s">
        <v>18</v>
      </c>
      <c r="BY53" s="42"/>
      <c r="BZ53" s="43">
        <f t="shared" si="41"/>
        <v>0</v>
      </c>
      <c r="CA53" s="104"/>
      <c r="CB53" s="104"/>
      <c r="CC53" s="107"/>
      <c r="CD53" s="110"/>
      <c r="CE53" s="118"/>
      <c r="CF53" s="42" t="s">
        <v>18</v>
      </c>
      <c r="CG53" s="42"/>
      <c r="CH53" s="43">
        <f t="shared" si="42"/>
        <v>0</v>
      </c>
      <c r="CI53" s="104"/>
      <c r="CJ53" s="104"/>
      <c r="CK53" s="107"/>
      <c r="CL53" s="110"/>
      <c r="CM53" s="118"/>
      <c r="CN53" s="42" t="s">
        <v>18</v>
      </c>
      <c r="CO53" s="42"/>
      <c r="CP53" s="43">
        <f t="shared" si="43"/>
        <v>0</v>
      </c>
      <c r="CQ53" s="104"/>
      <c r="CR53" s="104"/>
      <c r="CS53" s="107"/>
      <c r="CT53" s="110"/>
      <c r="CU53" s="118"/>
      <c r="CV53" s="42" t="s">
        <v>18</v>
      </c>
      <c r="CW53" s="42"/>
      <c r="CX53" s="43">
        <f t="shared" si="44"/>
        <v>0</v>
      </c>
      <c r="CY53" s="104"/>
      <c r="CZ53" s="104"/>
      <c r="DA53" s="107"/>
      <c r="DB53" s="110"/>
      <c r="DC53" s="118"/>
      <c r="DD53" s="42" t="s">
        <v>18</v>
      </c>
      <c r="DE53" s="42"/>
      <c r="DF53" s="43">
        <f t="shared" si="45"/>
        <v>0</v>
      </c>
      <c r="DG53" s="104"/>
      <c r="DH53" s="104"/>
      <c r="DI53" s="107"/>
      <c r="DJ53" s="110"/>
      <c r="DK53" s="120"/>
      <c r="DL53" s="48" t="s">
        <v>18</v>
      </c>
      <c r="DM53" s="48"/>
      <c r="DN53" s="43">
        <f t="shared" si="46"/>
        <v>0</v>
      </c>
      <c r="DO53" s="104"/>
      <c r="DP53" s="104"/>
    </row>
    <row r="54" spans="1:120" ht="12.75" customHeight="1">
      <c r="A54" s="107"/>
      <c r="B54" s="108"/>
      <c r="C54" s="118"/>
      <c r="D54" s="121" t="s">
        <v>19</v>
      </c>
      <c r="E54" s="121"/>
      <c r="F54" s="122">
        <f t="shared" si="32"/>
        <v>33849.119999999995</v>
      </c>
      <c r="G54" s="104"/>
      <c r="H54" s="104"/>
      <c r="I54" s="107"/>
      <c r="J54" s="110"/>
      <c r="K54" s="118"/>
      <c r="L54" s="121" t="s">
        <v>19</v>
      </c>
      <c r="M54" s="121"/>
      <c r="N54" s="122">
        <f t="shared" si="33"/>
        <v>41141.56</v>
      </c>
      <c r="O54" s="104"/>
      <c r="P54" s="104"/>
      <c r="Q54" s="107"/>
      <c r="R54" s="110"/>
      <c r="S54" s="118"/>
      <c r="T54" s="121" t="s">
        <v>19</v>
      </c>
      <c r="U54" s="121"/>
      <c r="V54" s="122">
        <f t="shared" si="34"/>
        <v>27899.16</v>
      </c>
      <c r="W54" s="104"/>
      <c r="X54" s="104"/>
      <c r="Y54" s="107"/>
      <c r="Z54" s="110"/>
      <c r="AA54" s="118"/>
      <c r="AB54" s="121" t="s">
        <v>19</v>
      </c>
      <c r="AC54" s="121"/>
      <c r="AD54" s="122">
        <f t="shared" si="35"/>
        <v>0</v>
      </c>
      <c r="AE54" s="104"/>
      <c r="AF54" s="104"/>
      <c r="AG54" s="107"/>
      <c r="AH54" s="110"/>
      <c r="AI54" s="118"/>
      <c r="AJ54" s="121" t="s">
        <v>19</v>
      </c>
      <c r="AK54" s="121"/>
      <c r="AL54" s="122">
        <f t="shared" si="36"/>
        <v>0</v>
      </c>
      <c r="AM54" s="104"/>
      <c r="AN54" s="104"/>
      <c r="AO54" s="107"/>
      <c r="AP54" s="110"/>
      <c r="AQ54" s="118"/>
      <c r="AR54" s="121" t="s">
        <v>19</v>
      </c>
      <c r="AS54" s="121"/>
      <c r="AT54" s="122">
        <f t="shared" si="37"/>
        <v>0</v>
      </c>
      <c r="AU54" s="104"/>
      <c r="AV54" s="104"/>
      <c r="AW54" s="107"/>
      <c r="AX54" s="110"/>
      <c r="AY54" s="118"/>
      <c r="AZ54" s="121" t="s">
        <v>19</v>
      </c>
      <c r="BA54" s="121"/>
      <c r="BB54" s="122">
        <f t="shared" si="38"/>
        <v>0</v>
      </c>
      <c r="BC54" s="104"/>
      <c r="BD54" s="104"/>
      <c r="BE54" s="107"/>
      <c r="BF54" s="110"/>
      <c r="BG54" s="118"/>
      <c r="BH54" s="121" t="s">
        <v>19</v>
      </c>
      <c r="BI54" s="121"/>
      <c r="BJ54" s="122">
        <f t="shared" si="39"/>
        <v>0</v>
      </c>
      <c r="BK54" s="104"/>
      <c r="BL54" s="104"/>
      <c r="BM54" s="107"/>
      <c r="BN54" s="110"/>
      <c r="BO54" s="118"/>
      <c r="BP54" s="121" t="s">
        <v>19</v>
      </c>
      <c r="BQ54" s="121"/>
      <c r="BR54" s="122">
        <f t="shared" si="40"/>
        <v>0</v>
      </c>
      <c r="BS54" s="104"/>
      <c r="BT54" s="104"/>
      <c r="BU54" s="107"/>
      <c r="BV54" s="110"/>
      <c r="BW54" s="118"/>
      <c r="BX54" s="121" t="s">
        <v>19</v>
      </c>
      <c r="BY54" s="121"/>
      <c r="BZ54" s="122">
        <f t="shared" si="41"/>
        <v>0</v>
      </c>
      <c r="CA54" s="104"/>
      <c r="CB54" s="104"/>
      <c r="CC54" s="107"/>
      <c r="CD54" s="110"/>
      <c r="CE54" s="118"/>
      <c r="CF54" s="121" t="s">
        <v>19</v>
      </c>
      <c r="CG54" s="121"/>
      <c r="CH54" s="122">
        <f t="shared" si="42"/>
        <v>0</v>
      </c>
      <c r="CI54" s="104"/>
      <c r="CJ54" s="104"/>
      <c r="CK54" s="107"/>
      <c r="CL54" s="110"/>
      <c r="CM54" s="118"/>
      <c r="CN54" s="121" t="s">
        <v>19</v>
      </c>
      <c r="CO54" s="121"/>
      <c r="CP54" s="122">
        <f t="shared" si="43"/>
        <v>0</v>
      </c>
      <c r="CQ54" s="104"/>
      <c r="CR54" s="104"/>
      <c r="CS54" s="107"/>
      <c r="CT54" s="110"/>
      <c r="CU54" s="118"/>
      <c r="CV54" s="121" t="s">
        <v>19</v>
      </c>
      <c r="CW54" s="121"/>
      <c r="CX54" s="122">
        <f t="shared" si="44"/>
        <v>0</v>
      </c>
      <c r="CY54" s="104"/>
      <c r="CZ54" s="104"/>
      <c r="DA54" s="107"/>
      <c r="DB54" s="110"/>
      <c r="DC54" s="118"/>
      <c r="DD54" s="121" t="s">
        <v>19</v>
      </c>
      <c r="DE54" s="121"/>
      <c r="DF54" s="122">
        <f t="shared" si="45"/>
        <v>0</v>
      </c>
      <c r="DG54" s="104"/>
      <c r="DH54" s="104"/>
      <c r="DI54" s="107"/>
      <c r="DJ54" s="110"/>
      <c r="DK54" s="120"/>
      <c r="DL54" s="123" t="s">
        <v>19</v>
      </c>
      <c r="DM54" s="123"/>
      <c r="DN54" s="122">
        <f t="shared" si="46"/>
        <v>0</v>
      </c>
      <c r="DO54" s="104"/>
      <c r="DP54" s="104"/>
    </row>
    <row r="55" spans="1:118" ht="12.75" customHeight="1">
      <c r="A55" s="107"/>
      <c r="B55" s="108"/>
      <c r="C55" s="124"/>
      <c r="D55" s="125" t="s">
        <v>30</v>
      </c>
      <c r="E55" s="125"/>
      <c r="F55" s="75">
        <f t="shared" si="32"/>
        <v>545061.57</v>
      </c>
      <c r="I55" s="107"/>
      <c r="J55" s="110"/>
      <c r="K55" s="124"/>
      <c r="L55" s="125" t="s">
        <v>30</v>
      </c>
      <c r="M55" s="125"/>
      <c r="N55" s="75">
        <f t="shared" si="33"/>
        <v>467312.51</v>
      </c>
      <c r="Q55" s="107"/>
      <c r="R55" s="110"/>
      <c r="S55" s="124"/>
      <c r="T55" s="125" t="s">
        <v>30</v>
      </c>
      <c r="U55" s="125"/>
      <c r="V55" s="75">
        <f t="shared" si="34"/>
        <v>504051.3</v>
      </c>
      <c r="Y55" s="107"/>
      <c r="Z55" s="110"/>
      <c r="AA55" s="124"/>
      <c r="AB55" s="125" t="s">
        <v>30</v>
      </c>
      <c r="AC55" s="125"/>
      <c r="AD55" s="75">
        <f t="shared" si="35"/>
        <v>0</v>
      </c>
      <c r="AG55" s="107"/>
      <c r="AH55" s="110"/>
      <c r="AI55" s="124"/>
      <c r="AJ55" s="125" t="s">
        <v>30</v>
      </c>
      <c r="AK55" s="125"/>
      <c r="AL55" s="75">
        <f t="shared" si="36"/>
        <v>0</v>
      </c>
      <c r="AO55" s="107"/>
      <c r="AP55" s="110"/>
      <c r="AQ55" s="124"/>
      <c r="AR55" s="125" t="s">
        <v>30</v>
      </c>
      <c r="AS55" s="125"/>
      <c r="AT55" s="75">
        <f t="shared" si="37"/>
        <v>0</v>
      </c>
      <c r="AW55" s="107"/>
      <c r="AX55" s="110"/>
      <c r="AY55" s="124"/>
      <c r="AZ55" s="125" t="s">
        <v>30</v>
      </c>
      <c r="BA55" s="125"/>
      <c r="BB55" s="75">
        <f t="shared" si="38"/>
        <v>0</v>
      </c>
      <c r="BE55" s="107"/>
      <c r="BF55" s="110"/>
      <c r="BG55" s="124"/>
      <c r="BH55" s="125" t="s">
        <v>30</v>
      </c>
      <c r="BI55" s="125"/>
      <c r="BJ55" s="75">
        <f t="shared" si="39"/>
        <v>0</v>
      </c>
      <c r="BM55" s="107"/>
      <c r="BN55" s="110"/>
      <c r="BO55" s="124"/>
      <c r="BP55" s="125" t="s">
        <v>30</v>
      </c>
      <c r="BQ55" s="125"/>
      <c r="BR55" s="75">
        <f t="shared" si="40"/>
        <v>0</v>
      </c>
      <c r="BU55" s="107"/>
      <c r="BV55" s="110"/>
      <c r="BW55" s="124"/>
      <c r="BX55" s="125" t="s">
        <v>30</v>
      </c>
      <c r="BY55" s="125"/>
      <c r="BZ55" s="75">
        <f t="shared" si="41"/>
        <v>0</v>
      </c>
      <c r="CC55" s="107"/>
      <c r="CD55" s="110"/>
      <c r="CE55" s="124"/>
      <c r="CF55" s="125" t="s">
        <v>30</v>
      </c>
      <c r="CG55" s="125"/>
      <c r="CH55" s="75">
        <f t="shared" si="42"/>
        <v>0</v>
      </c>
      <c r="CK55" s="107"/>
      <c r="CL55" s="110"/>
      <c r="CM55" s="124"/>
      <c r="CN55" s="125" t="s">
        <v>30</v>
      </c>
      <c r="CO55" s="125"/>
      <c r="CP55" s="75">
        <f t="shared" si="43"/>
        <v>0</v>
      </c>
      <c r="CS55" s="107"/>
      <c r="CT55" s="110"/>
      <c r="CU55" s="124"/>
      <c r="CV55" s="125" t="s">
        <v>30</v>
      </c>
      <c r="CW55" s="125"/>
      <c r="CX55" s="75">
        <f t="shared" si="44"/>
        <v>0</v>
      </c>
      <c r="DA55" s="107"/>
      <c r="DB55" s="110"/>
      <c r="DC55" s="124"/>
      <c r="DD55" s="125" t="s">
        <v>30</v>
      </c>
      <c r="DE55" s="125"/>
      <c r="DF55" s="75">
        <f t="shared" si="45"/>
        <v>0</v>
      </c>
      <c r="DI55" s="107"/>
      <c r="DJ55" s="110"/>
      <c r="DK55" s="124"/>
      <c r="DL55" s="125" t="s">
        <v>30</v>
      </c>
      <c r="DM55" s="125"/>
      <c r="DN55" s="75">
        <f t="shared" si="46"/>
        <v>0</v>
      </c>
    </row>
    <row r="56" spans="3:6" ht="15.75">
      <c r="C56"/>
      <c r="D56"/>
      <c r="E56"/>
      <c r="F56"/>
    </row>
    <row r="57" spans="3:120" ht="15.75">
      <c r="C57"/>
      <c r="D57"/>
      <c r="E57"/>
      <c r="F57"/>
      <c r="G57" s="126"/>
      <c r="H57" s="126"/>
      <c r="O57" s="126"/>
      <c r="P57" s="126"/>
      <c r="W57" s="126"/>
      <c r="X57" s="126"/>
      <c r="AE57" s="126"/>
      <c r="AF57" s="126"/>
      <c r="AM57" s="126"/>
      <c r="AN57" s="126"/>
      <c r="AU57" s="126"/>
      <c r="AV57" s="126"/>
      <c r="BC57" s="126"/>
      <c r="BD57" s="126"/>
      <c r="BK57" s="126"/>
      <c r="BL57" s="126"/>
      <c r="BS57" s="126"/>
      <c r="BT57" s="126"/>
      <c r="CA57" s="126"/>
      <c r="CB57" s="126"/>
      <c r="CI57" s="126"/>
      <c r="CJ57" s="126"/>
      <c r="CQ57" s="126"/>
      <c r="CR57" s="126"/>
      <c r="CY57" s="126"/>
      <c r="CZ57" s="126"/>
      <c r="DG57" s="126"/>
      <c r="DH57" s="126"/>
      <c r="DO57" s="126"/>
      <c r="DP57" s="126"/>
    </row>
    <row r="58" spans="1:118" ht="15.75">
      <c r="A58" s="126"/>
      <c r="B58" s="126"/>
      <c r="C58" s="126"/>
      <c r="D58" s="126"/>
      <c r="E58" s="126">
        <v>1</v>
      </c>
      <c r="F58" s="126"/>
      <c r="I58" s="126"/>
      <c r="J58" s="126"/>
      <c r="K58" s="126"/>
      <c r="L58" s="126"/>
      <c r="M58" s="126">
        <v>2</v>
      </c>
      <c r="N58" s="126"/>
      <c r="Q58" s="126"/>
      <c r="R58" s="126"/>
      <c r="S58" s="126"/>
      <c r="T58" s="126"/>
      <c r="U58" s="126">
        <v>3</v>
      </c>
      <c r="V58" s="126"/>
      <c r="Y58" s="126"/>
      <c r="Z58" s="126"/>
      <c r="AA58" s="126"/>
      <c r="AB58" s="126"/>
      <c r="AC58" s="126">
        <v>4</v>
      </c>
      <c r="AD58" s="126"/>
      <c r="AG58" s="126"/>
      <c r="AH58" s="126"/>
      <c r="AI58" s="126"/>
      <c r="AJ58" s="126"/>
      <c r="AK58" s="126">
        <v>5</v>
      </c>
      <c r="AL58" s="126"/>
      <c r="AO58" s="126"/>
      <c r="AP58" s="126"/>
      <c r="AQ58" s="126"/>
      <c r="AR58" s="126"/>
      <c r="AS58" s="126">
        <v>6</v>
      </c>
      <c r="AT58" s="126"/>
      <c r="AW58" s="126"/>
      <c r="AX58" s="126"/>
      <c r="AY58" s="126"/>
      <c r="AZ58" s="126"/>
      <c r="BA58" s="126">
        <v>7</v>
      </c>
      <c r="BB58" s="126"/>
      <c r="BE58" s="126"/>
      <c r="BF58" s="126"/>
      <c r="BG58" s="126"/>
      <c r="BH58" s="126"/>
      <c r="BI58" s="126">
        <v>8</v>
      </c>
      <c r="BJ58" s="126"/>
      <c r="BM58" s="126"/>
      <c r="BN58" s="126"/>
      <c r="BO58" s="126"/>
      <c r="BP58" s="126"/>
      <c r="BQ58" s="126">
        <v>9</v>
      </c>
      <c r="BR58" s="126"/>
      <c r="BU58" s="126"/>
      <c r="BV58" s="126"/>
      <c r="BW58" s="126"/>
      <c r="BX58" s="126"/>
      <c r="BY58" s="126">
        <v>10</v>
      </c>
      <c r="BZ58" s="126"/>
      <c r="CC58" s="126"/>
      <c r="CD58" s="126"/>
      <c r="CE58" s="126"/>
      <c r="CF58" s="126"/>
      <c r="CG58" s="126">
        <v>11</v>
      </c>
      <c r="CH58" s="126"/>
      <c r="CK58" s="126"/>
      <c r="CL58" s="126"/>
      <c r="CM58" s="126"/>
      <c r="CN58" s="126"/>
      <c r="CO58" s="126">
        <v>12</v>
      </c>
      <c r="CP58" s="126"/>
      <c r="CS58" s="126"/>
      <c r="CT58" s="126"/>
      <c r="CU58" s="126"/>
      <c r="CV58" s="126"/>
      <c r="CW58" s="126">
        <v>13</v>
      </c>
      <c r="CX58" s="126"/>
      <c r="DA58" s="126"/>
      <c r="DB58" s="126"/>
      <c r="DC58" s="126"/>
      <c r="DD58" s="126"/>
      <c r="DE58" s="126">
        <v>14</v>
      </c>
      <c r="DF58" s="126"/>
      <c r="DI58" s="126"/>
      <c r="DJ58" s="126"/>
      <c r="DK58" s="126"/>
      <c r="DL58" s="126"/>
      <c r="DM58" s="126">
        <v>15</v>
      </c>
      <c r="DN58" s="126"/>
    </row>
    <row r="64" spans="1:233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70" spans="1:233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</row>
    <row r="71" spans="1:233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</row>
  </sheetData>
  <sheetProtection/>
  <mergeCells count="618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Q10:X10"/>
    <mergeCell ref="I12:P12"/>
    <mergeCell ref="A15:H15"/>
    <mergeCell ref="A27:A35"/>
    <mergeCell ref="B27:B31"/>
    <mergeCell ref="C27:D27"/>
    <mergeCell ref="G27:H27"/>
    <mergeCell ref="I27:I35"/>
    <mergeCell ref="J27:J31"/>
    <mergeCell ref="K27:L27"/>
    <mergeCell ref="O27:P27"/>
    <mergeCell ref="Q27:Q35"/>
    <mergeCell ref="R27:R31"/>
    <mergeCell ref="S27:T27"/>
    <mergeCell ref="W27:X27"/>
    <mergeCell ref="Y27:Y35"/>
    <mergeCell ref="Z27:Z31"/>
    <mergeCell ref="AA27:AB27"/>
    <mergeCell ref="AE27:AF27"/>
    <mergeCell ref="AG27:AG35"/>
    <mergeCell ref="AH27:AH31"/>
    <mergeCell ref="AI27:AJ27"/>
    <mergeCell ref="AM27:AN27"/>
    <mergeCell ref="AO27:AO35"/>
    <mergeCell ref="AP27:AP31"/>
    <mergeCell ref="AQ27:AR27"/>
    <mergeCell ref="AU27:AV27"/>
    <mergeCell ref="AW27:AW35"/>
    <mergeCell ref="AX27:AX31"/>
    <mergeCell ref="AY27:AZ27"/>
    <mergeCell ref="BC27:BD27"/>
    <mergeCell ref="BE27:BE35"/>
    <mergeCell ref="BF27:BF31"/>
    <mergeCell ref="BG27:BH27"/>
    <mergeCell ref="BK27:BL27"/>
    <mergeCell ref="BM27:BM35"/>
    <mergeCell ref="BN27:BN31"/>
    <mergeCell ref="BO27:BP27"/>
    <mergeCell ref="BS27:BT27"/>
    <mergeCell ref="BU27:BU35"/>
    <mergeCell ref="BV27:BV31"/>
    <mergeCell ref="BW27:BX27"/>
    <mergeCell ref="CA27:CB27"/>
    <mergeCell ref="CC27:CC35"/>
    <mergeCell ref="CD27:CD31"/>
    <mergeCell ref="CE27:CF27"/>
    <mergeCell ref="CI27:CJ27"/>
    <mergeCell ref="CK27:CK35"/>
    <mergeCell ref="CL27:CL31"/>
    <mergeCell ref="CM27:CN27"/>
    <mergeCell ref="CQ27:CR27"/>
    <mergeCell ref="CS27:CS35"/>
    <mergeCell ref="CT27:CT31"/>
    <mergeCell ref="CU27:CV27"/>
    <mergeCell ref="CY27:CZ27"/>
    <mergeCell ref="DA27:DA35"/>
    <mergeCell ref="DB27:DB31"/>
    <mergeCell ref="DC27:DD27"/>
    <mergeCell ref="DG27:DH27"/>
    <mergeCell ref="DI27:DI35"/>
    <mergeCell ref="DJ27:DJ31"/>
    <mergeCell ref="DK27:DL27"/>
    <mergeCell ref="DO27:DP27"/>
    <mergeCell ref="C28:D28"/>
    <mergeCell ref="K28:L28"/>
    <mergeCell ref="S28:T28"/>
    <mergeCell ref="AA28:AB28"/>
    <mergeCell ref="AI28:AJ28"/>
    <mergeCell ref="AQ28:AR28"/>
    <mergeCell ref="AY28:AZ28"/>
    <mergeCell ref="BG28:BH28"/>
    <mergeCell ref="BO28:BP28"/>
    <mergeCell ref="BW28:BX28"/>
    <mergeCell ref="CE28:CF28"/>
    <mergeCell ref="CM28:CN28"/>
    <mergeCell ref="CU28:CV28"/>
    <mergeCell ref="DC28:DD28"/>
    <mergeCell ref="DK28:DL28"/>
    <mergeCell ref="C30:E30"/>
    <mergeCell ref="G30:G31"/>
    <mergeCell ref="H30:H31"/>
    <mergeCell ref="K30:M30"/>
    <mergeCell ref="O30:O31"/>
    <mergeCell ref="P30:P31"/>
    <mergeCell ref="S30:U30"/>
    <mergeCell ref="W30:W31"/>
    <mergeCell ref="X30:X31"/>
    <mergeCell ref="AA30:AC30"/>
    <mergeCell ref="AE30:AE31"/>
    <mergeCell ref="AF30:AF31"/>
    <mergeCell ref="AI30:AK30"/>
    <mergeCell ref="AM30:AM31"/>
    <mergeCell ref="AN30:AN31"/>
    <mergeCell ref="AQ30:AS30"/>
    <mergeCell ref="AU30:AU31"/>
    <mergeCell ref="AV30:AV31"/>
    <mergeCell ref="AY30:BA30"/>
    <mergeCell ref="BC30:BC31"/>
    <mergeCell ref="BD30:BD31"/>
    <mergeCell ref="BG30:BI30"/>
    <mergeCell ref="BK30:BK31"/>
    <mergeCell ref="BL30:BL31"/>
    <mergeCell ref="BO30:BQ30"/>
    <mergeCell ref="BS30:BS31"/>
    <mergeCell ref="BT30:BT31"/>
    <mergeCell ref="BW30:BY30"/>
    <mergeCell ref="CA30:CA31"/>
    <mergeCell ref="CB30:CB31"/>
    <mergeCell ref="CE30:CG30"/>
    <mergeCell ref="CI30:CI31"/>
    <mergeCell ref="CJ30:CJ31"/>
    <mergeCell ref="CM30:CO30"/>
    <mergeCell ref="CQ30:CQ31"/>
    <mergeCell ref="CR30:CR31"/>
    <mergeCell ref="CU30:CW30"/>
    <mergeCell ref="CY30:CY31"/>
    <mergeCell ref="CZ30:CZ31"/>
    <mergeCell ref="DC30:DE30"/>
    <mergeCell ref="DG30:DG31"/>
    <mergeCell ref="DH30:DH31"/>
    <mergeCell ref="DK30:DM30"/>
    <mergeCell ref="DO30:DO31"/>
    <mergeCell ref="DP30:DP31"/>
    <mergeCell ref="C31:E31"/>
    <mergeCell ref="K31:M31"/>
    <mergeCell ref="S31:U31"/>
    <mergeCell ref="AA31:AC31"/>
    <mergeCell ref="AI31:AK31"/>
    <mergeCell ref="AQ31:AS31"/>
    <mergeCell ref="AY31:BA31"/>
    <mergeCell ref="BG31:BI31"/>
    <mergeCell ref="BO31:BQ31"/>
    <mergeCell ref="BW31:BY31"/>
    <mergeCell ref="CE31:CG31"/>
    <mergeCell ref="CM31:CO31"/>
    <mergeCell ref="CU31:CW31"/>
    <mergeCell ref="DC31:DE31"/>
    <mergeCell ref="DK31:DM31"/>
    <mergeCell ref="B32:B34"/>
    <mergeCell ref="C32:D32"/>
    <mergeCell ref="G32:G33"/>
    <mergeCell ref="H32:H33"/>
    <mergeCell ref="J32:J34"/>
    <mergeCell ref="K32:L32"/>
    <mergeCell ref="O32:O33"/>
    <mergeCell ref="P32:P33"/>
    <mergeCell ref="R32:R34"/>
    <mergeCell ref="S32:T32"/>
    <mergeCell ref="W32:W33"/>
    <mergeCell ref="X32:X33"/>
    <mergeCell ref="Z32:Z34"/>
    <mergeCell ref="AA32:AB32"/>
    <mergeCell ref="AE32:AE33"/>
    <mergeCell ref="AF32:AF33"/>
    <mergeCell ref="AH32:AH34"/>
    <mergeCell ref="AI32:AJ32"/>
    <mergeCell ref="AM32:AM33"/>
    <mergeCell ref="AN32:AN33"/>
    <mergeCell ref="AP32:AP34"/>
    <mergeCell ref="AQ32:AR32"/>
    <mergeCell ref="AU32:AU33"/>
    <mergeCell ref="AV32:AV33"/>
    <mergeCell ref="AX32:AX34"/>
    <mergeCell ref="AY32:AZ32"/>
    <mergeCell ref="BC32:BC33"/>
    <mergeCell ref="BD32:BD33"/>
    <mergeCell ref="BF32:BF34"/>
    <mergeCell ref="BG32:BH32"/>
    <mergeCell ref="BK32:BK33"/>
    <mergeCell ref="BL32:BL33"/>
    <mergeCell ref="BN32:BN34"/>
    <mergeCell ref="BO32:BP32"/>
    <mergeCell ref="BS32:BS33"/>
    <mergeCell ref="BT32:BT33"/>
    <mergeCell ref="BV32:BV34"/>
    <mergeCell ref="BW32:BX32"/>
    <mergeCell ref="CA32:CA33"/>
    <mergeCell ref="CB32:CB33"/>
    <mergeCell ref="CD32:CD34"/>
    <mergeCell ref="CE32:CF32"/>
    <mergeCell ref="CI32:CI33"/>
    <mergeCell ref="CJ32:CJ33"/>
    <mergeCell ref="CL32:CL34"/>
    <mergeCell ref="CM32:CN32"/>
    <mergeCell ref="CQ32:CQ33"/>
    <mergeCell ref="CR32:CR33"/>
    <mergeCell ref="CT32:CT34"/>
    <mergeCell ref="CU32:CV32"/>
    <mergeCell ref="CY32:CY33"/>
    <mergeCell ref="CZ32:CZ33"/>
    <mergeCell ref="DB32:DB34"/>
    <mergeCell ref="DC32:DD32"/>
    <mergeCell ref="DG32:DG33"/>
    <mergeCell ref="DH32:DH33"/>
    <mergeCell ref="DJ32:DJ34"/>
    <mergeCell ref="DK32:DL32"/>
    <mergeCell ref="DO32:DO33"/>
    <mergeCell ref="DP32:DP33"/>
    <mergeCell ref="C33:D33"/>
    <mergeCell ref="K33:L33"/>
    <mergeCell ref="S33:T33"/>
    <mergeCell ref="AA33:AB33"/>
    <mergeCell ref="AI33:AJ33"/>
    <mergeCell ref="AQ33:AR33"/>
    <mergeCell ref="AY33:AZ33"/>
    <mergeCell ref="BG33:BH33"/>
    <mergeCell ref="BO33:BP33"/>
    <mergeCell ref="BW33:BX33"/>
    <mergeCell ref="CE33:CF33"/>
    <mergeCell ref="CM33:CN33"/>
    <mergeCell ref="CU33:CV33"/>
    <mergeCell ref="DC33:DD33"/>
    <mergeCell ref="DK33:DL33"/>
    <mergeCell ref="A37:A45"/>
    <mergeCell ref="B37:B41"/>
    <mergeCell ref="C37:D37"/>
    <mergeCell ref="G37:H37"/>
    <mergeCell ref="I37:I45"/>
    <mergeCell ref="J37:J41"/>
    <mergeCell ref="K37:L37"/>
    <mergeCell ref="O37:P37"/>
    <mergeCell ref="Q37:Q45"/>
    <mergeCell ref="R37:R41"/>
    <mergeCell ref="S37:T37"/>
    <mergeCell ref="W37:X37"/>
    <mergeCell ref="Y37:Y45"/>
    <mergeCell ref="Z37:Z41"/>
    <mergeCell ref="AA37:AB37"/>
    <mergeCell ref="AE37:AF37"/>
    <mergeCell ref="AG37:AG45"/>
    <mergeCell ref="AH37:AH41"/>
    <mergeCell ref="AI37:AJ37"/>
    <mergeCell ref="AM37:AN37"/>
    <mergeCell ref="AO37:AO45"/>
    <mergeCell ref="AP37:AP41"/>
    <mergeCell ref="AQ37:AR37"/>
    <mergeCell ref="AU37:AV37"/>
    <mergeCell ref="AW37:AW45"/>
    <mergeCell ref="AX37:AX41"/>
    <mergeCell ref="AY37:AZ37"/>
    <mergeCell ref="BC37:BD37"/>
    <mergeCell ref="BE37:BE45"/>
    <mergeCell ref="BF37:BF41"/>
    <mergeCell ref="BG37:BH37"/>
    <mergeCell ref="BK37:BL37"/>
    <mergeCell ref="BM37:BM45"/>
    <mergeCell ref="BN37:BN41"/>
    <mergeCell ref="BO37:BP37"/>
    <mergeCell ref="BS37:BT37"/>
    <mergeCell ref="BU37:BU45"/>
    <mergeCell ref="BV37:BV41"/>
    <mergeCell ref="BW37:BX37"/>
    <mergeCell ref="CA37:CB37"/>
    <mergeCell ref="CC37:CC45"/>
    <mergeCell ref="CD37:CD41"/>
    <mergeCell ref="CE37:CF37"/>
    <mergeCell ref="CI37:CJ37"/>
    <mergeCell ref="CK37:CK45"/>
    <mergeCell ref="CL37:CL41"/>
    <mergeCell ref="CM37:CN37"/>
    <mergeCell ref="CQ37:CR37"/>
    <mergeCell ref="CS37:CS45"/>
    <mergeCell ref="CT37:CT41"/>
    <mergeCell ref="CU37:CV37"/>
    <mergeCell ref="CY37:CZ37"/>
    <mergeCell ref="DA37:DA45"/>
    <mergeCell ref="DB37:DB41"/>
    <mergeCell ref="DC37:DD37"/>
    <mergeCell ref="DG37:DH37"/>
    <mergeCell ref="DI37:DI45"/>
    <mergeCell ref="DJ37:DJ41"/>
    <mergeCell ref="DK37:DL37"/>
    <mergeCell ref="DO37:DP37"/>
    <mergeCell ref="C38:D38"/>
    <mergeCell ref="K38:L38"/>
    <mergeCell ref="S38:T38"/>
    <mergeCell ref="AA38:AB38"/>
    <mergeCell ref="AI38:AJ38"/>
    <mergeCell ref="AQ38:AR38"/>
    <mergeCell ref="AY38:AZ38"/>
    <mergeCell ref="BG38:BH38"/>
    <mergeCell ref="BO38:BP38"/>
    <mergeCell ref="BW38:BX38"/>
    <mergeCell ref="CE38:CF38"/>
    <mergeCell ref="CM38:CN38"/>
    <mergeCell ref="CU38:CV38"/>
    <mergeCell ref="DC38:DD38"/>
    <mergeCell ref="DK38:DL38"/>
    <mergeCell ref="C40:E40"/>
    <mergeCell ref="G40:G41"/>
    <mergeCell ref="H40:H41"/>
    <mergeCell ref="K40:M40"/>
    <mergeCell ref="O40:O41"/>
    <mergeCell ref="P40:P41"/>
    <mergeCell ref="S40:U40"/>
    <mergeCell ref="W40:W41"/>
    <mergeCell ref="X40:X41"/>
    <mergeCell ref="AA40:AC40"/>
    <mergeCell ref="AE40:AE41"/>
    <mergeCell ref="AF40:AF41"/>
    <mergeCell ref="AI40:AK40"/>
    <mergeCell ref="AM40:AM41"/>
    <mergeCell ref="AN40:AN41"/>
    <mergeCell ref="AQ40:AS40"/>
    <mergeCell ref="AU40:AU41"/>
    <mergeCell ref="AV40:AV41"/>
    <mergeCell ref="AY40:BA40"/>
    <mergeCell ref="BC40:BC41"/>
    <mergeCell ref="BD40:BD41"/>
    <mergeCell ref="BG40:BI40"/>
    <mergeCell ref="BK40:BK41"/>
    <mergeCell ref="BL40:BL41"/>
    <mergeCell ref="BO40:BQ40"/>
    <mergeCell ref="BS40:BS41"/>
    <mergeCell ref="BT40:BT41"/>
    <mergeCell ref="BW40:BY40"/>
    <mergeCell ref="CA40:CA41"/>
    <mergeCell ref="CB40:CB41"/>
    <mergeCell ref="CE40:CG40"/>
    <mergeCell ref="CI40:CI41"/>
    <mergeCell ref="CJ40:CJ41"/>
    <mergeCell ref="CM40:CO40"/>
    <mergeCell ref="CQ40:CQ41"/>
    <mergeCell ref="CR40:CR41"/>
    <mergeCell ref="CU40:CW40"/>
    <mergeCell ref="CY40:CY41"/>
    <mergeCell ref="CZ40:CZ41"/>
    <mergeCell ref="DC40:DE40"/>
    <mergeCell ref="DG40:DG41"/>
    <mergeCell ref="DH40:DH41"/>
    <mergeCell ref="DK40:DM40"/>
    <mergeCell ref="DO40:DO41"/>
    <mergeCell ref="DP40:DP41"/>
    <mergeCell ref="C41:E41"/>
    <mergeCell ref="K41:M41"/>
    <mergeCell ref="S41:U41"/>
    <mergeCell ref="AA41:AC41"/>
    <mergeCell ref="AI41:AK41"/>
    <mergeCell ref="AQ41:AS41"/>
    <mergeCell ref="AY41:BA41"/>
    <mergeCell ref="BG41:BI41"/>
    <mergeCell ref="BO41:BQ41"/>
    <mergeCell ref="BW41:BY41"/>
    <mergeCell ref="CE41:CG41"/>
    <mergeCell ref="CM41:CO41"/>
    <mergeCell ref="CU41:CW41"/>
    <mergeCell ref="DC41:DE41"/>
    <mergeCell ref="DK41:DM41"/>
    <mergeCell ref="B42:B44"/>
    <mergeCell ref="C42:D42"/>
    <mergeCell ref="G42:G43"/>
    <mergeCell ref="H42:H43"/>
    <mergeCell ref="J42:J44"/>
    <mergeCell ref="K42:L42"/>
    <mergeCell ref="O42:O43"/>
    <mergeCell ref="P42:P43"/>
    <mergeCell ref="R42:R44"/>
    <mergeCell ref="S42:T42"/>
    <mergeCell ref="W42:W43"/>
    <mergeCell ref="X42:X43"/>
    <mergeCell ref="Z42:Z44"/>
    <mergeCell ref="AA42:AB42"/>
    <mergeCell ref="AE42:AE43"/>
    <mergeCell ref="AF42:AF43"/>
    <mergeCell ref="AH42:AH44"/>
    <mergeCell ref="AI42:AJ42"/>
    <mergeCell ref="AM42:AM43"/>
    <mergeCell ref="AN42:AN43"/>
    <mergeCell ref="AP42:AP44"/>
    <mergeCell ref="AQ42:AR42"/>
    <mergeCell ref="AU42:AU43"/>
    <mergeCell ref="AV42:AV43"/>
    <mergeCell ref="AX42:AX44"/>
    <mergeCell ref="AY42:AZ42"/>
    <mergeCell ref="BC42:BC43"/>
    <mergeCell ref="BD42:BD43"/>
    <mergeCell ref="BF42:BF44"/>
    <mergeCell ref="BG42:BH42"/>
    <mergeCell ref="BK42:BK43"/>
    <mergeCell ref="BL42:BL43"/>
    <mergeCell ref="BN42:BN44"/>
    <mergeCell ref="BO42:BP42"/>
    <mergeCell ref="BS42:BS43"/>
    <mergeCell ref="BT42:BT43"/>
    <mergeCell ref="BV42:BV44"/>
    <mergeCell ref="BW42:BX42"/>
    <mergeCell ref="CA42:CA43"/>
    <mergeCell ref="CB42:CB43"/>
    <mergeCell ref="CD42:CD44"/>
    <mergeCell ref="CE42:CF42"/>
    <mergeCell ref="CI42:CI43"/>
    <mergeCell ref="CJ42:CJ43"/>
    <mergeCell ref="CL42:CL44"/>
    <mergeCell ref="CM42:CN42"/>
    <mergeCell ref="CQ42:CQ43"/>
    <mergeCell ref="CR42:CR43"/>
    <mergeCell ref="CT42:CT44"/>
    <mergeCell ref="CU42:CV42"/>
    <mergeCell ref="CY42:CY43"/>
    <mergeCell ref="CZ42:CZ43"/>
    <mergeCell ref="DB42:DB44"/>
    <mergeCell ref="DC42:DD42"/>
    <mergeCell ref="DG42:DG43"/>
    <mergeCell ref="DH42:DH43"/>
    <mergeCell ref="DJ42:DJ44"/>
    <mergeCell ref="DK42:DL42"/>
    <mergeCell ref="DO42:DO43"/>
    <mergeCell ref="DP42:DP43"/>
    <mergeCell ref="C43:D43"/>
    <mergeCell ref="K43:L43"/>
    <mergeCell ref="S43:T43"/>
    <mergeCell ref="AA43:AB43"/>
    <mergeCell ref="AI43:AJ43"/>
    <mergeCell ref="AQ43:AR43"/>
    <mergeCell ref="AY43:AZ43"/>
    <mergeCell ref="BG43:BH43"/>
    <mergeCell ref="BO43:BP43"/>
    <mergeCell ref="BW43:BX43"/>
    <mergeCell ref="CE43:CF43"/>
    <mergeCell ref="CM43:CN43"/>
    <mergeCell ref="CU43:CV43"/>
    <mergeCell ref="DC43:DD43"/>
    <mergeCell ref="DK43:DL43"/>
    <mergeCell ref="B47:B55"/>
    <mergeCell ref="C47:C51"/>
    <mergeCell ref="D47:E47"/>
    <mergeCell ref="J47:J55"/>
    <mergeCell ref="K47:K51"/>
    <mergeCell ref="L47:M47"/>
    <mergeCell ref="R47:R55"/>
    <mergeCell ref="S47:S51"/>
    <mergeCell ref="T47:U47"/>
    <mergeCell ref="Z47:Z55"/>
    <mergeCell ref="AA47:AA51"/>
    <mergeCell ref="AB47:AC47"/>
    <mergeCell ref="AH47:AH55"/>
    <mergeCell ref="AI47:AI51"/>
    <mergeCell ref="AJ47:AK47"/>
    <mergeCell ref="AP47:AP55"/>
    <mergeCell ref="AQ47:AQ51"/>
    <mergeCell ref="AR47:AS47"/>
    <mergeCell ref="AX47:AX55"/>
    <mergeCell ref="AY47:AY51"/>
    <mergeCell ref="AZ47:BA47"/>
    <mergeCell ref="BF47:BF55"/>
    <mergeCell ref="BG47:BG51"/>
    <mergeCell ref="BH47:BI47"/>
    <mergeCell ref="BN47:BN55"/>
    <mergeCell ref="BO47:BO51"/>
    <mergeCell ref="BP47:BQ47"/>
    <mergeCell ref="BV47:BV55"/>
    <mergeCell ref="BW47:BW51"/>
    <mergeCell ref="BX47:BY47"/>
    <mergeCell ref="CD47:CD55"/>
    <mergeCell ref="CE47:CE51"/>
    <mergeCell ref="CF47:CG47"/>
    <mergeCell ref="CL47:CL55"/>
    <mergeCell ref="CM47:CM51"/>
    <mergeCell ref="CN47:CO47"/>
    <mergeCell ref="CT47:CT55"/>
    <mergeCell ref="CU47:CU51"/>
    <mergeCell ref="CV47:CW47"/>
    <mergeCell ref="DB47:DB55"/>
    <mergeCell ref="DC47:DC51"/>
    <mergeCell ref="DD47:DE47"/>
    <mergeCell ref="DJ47:DJ55"/>
    <mergeCell ref="DK47:DK51"/>
    <mergeCell ref="DL47:DM47"/>
    <mergeCell ref="D48:E48"/>
    <mergeCell ref="L48:M48"/>
    <mergeCell ref="T48:U48"/>
    <mergeCell ref="AB48:AC48"/>
    <mergeCell ref="AJ48:AK48"/>
    <mergeCell ref="AR48:AS48"/>
    <mergeCell ref="AZ48:BA48"/>
    <mergeCell ref="BH48:BI48"/>
    <mergeCell ref="BP48:BQ48"/>
    <mergeCell ref="BX48:BY48"/>
    <mergeCell ref="CF48:CG48"/>
    <mergeCell ref="CN48:CO48"/>
    <mergeCell ref="CV48:CW48"/>
    <mergeCell ref="DD48:DE48"/>
    <mergeCell ref="DL48:DM48"/>
    <mergeCell ref="D49:E49"/>
    <mergeCell ref="L49:M49"/>
    <mergeCell ref="T49:U49"/>
    <mergeCell ref="AB49:AC49"/>
    <mergeCell ref="AJ49:AK49"/>
    <mergeCell ref="AR49:AS49"/>
    <mergeCell ref="AZ49:BA49"/>
    <mergeCell ref="BH49:BI49"/>
    <mergeCell ref="BP49:BQ49"/>
    <mergeCell ref="BX49:BY49"/>
    <mergeCell ref="CF49:CG49"/>
    <mergeCell ref="CN49:CO49"/>
    <mergeCell ref="CV49:CW49"/>
    <mergeCell ref="DD49:DE49"/>
    <mergeCell ref="DL49:DM49"/>
    <mergeCell ref="D50:E50"/>
    <mergeCell ref="L50:M50"/>
    <mergeCell ref="T50:U50"/>
    <mergeCell ref="AB50:AC50"/>
    <mergeCell ref="AJ50:AK50"/>
    <mergeCell ref="AR50:AS50"/>
    <mergeCell ref="AZ50:BA50"/>
    <mergeCell ref="BH50:BI50"/>
    <mergeCell ref="BP50:BQ50"/>
    <mergeCell ref="BX50:BY50"/>
    <mergeCell ref="CF50:CG50"/>
    <mergeCell ref="CN50:CO50"/>
    <mergeCell ref="CV50:CW50"/>
    <mergeCell ref="DD50:DE50"/>
    <mergeCell ref="DL50:DM50"/>
    <mergeCell ref="D51:E51"/>
    <mergeCell ref="L51:M51"/>
    <mergeCell ref="T51:U51"/>
    <mergeCell ref="AB51:AC51"/>
    <mergeCell ref="AJ51:AK51"/>
    <mergeCell ref="AR51:AS51"/>
    <mergeCell ref="AZ51:BA51"/>
    <mergeCell ref="BH51:BI51"/>
    <mergeCell ref="BP51:BQ51"/>
    <mergeCell ref="BX51:BY51"/>
    <mergeCell ref="CF51:CG51"/>
    <mergeCell ref="CN51:CO51"/>
    <mergeCell ref="CV51:CW51"/>
    <mergeCell ref="DD51:DE51"/>
    <mergeCell ref="DL51:DM51"/>
    <mergeCell ref="C52:C54"/>
    <mergeCell ref="D52:E52"/>
    <mergeCell ref="K52:K54"/>
    <mergeCell ref="L52:M52"/>
    <mergeCell ref="S52:S54"/>
    <mergeCell ref="T52:U52"/>
    <mergeCell ref="AA52:AA54"/>
    <mergeCell ref="AB52:AC52"/>
    <mergeCell ref="AI52:AI54"/>
    <mergeCell ref="AJ52:AK52"/>
    <mergeCell ref="AQ52:AQ54"/>
    <mergeCell ref="AR52:AS52"/>
    <mergeCell ref="AY52:AY54"/>
    <mergeCell ref="AZ52:BA52"/>
    <mergeCell ref="BG52:BG54"/>
    <mergeCell ref="BH52:BI52"/>
    <mergeCell ref="BO52:BO54"/>
    <mergeCell ref="BP52:BQ52"/>
    <mergeCell ref="BW52:BW54"/>
    <mergeCell ref="BX52:BY52"/>
    <mergeCell ref="CE52:CE54"/>
    <mergeCell ref="CF52:CG52"/>
    <mergeCell ref="CM52:CM54"/>
    <mergeCell ref="CN52:CO52"/>
    <mergeCell ref="CU52:CU54"/>
    <mergeCell ref="CV52:CW52"/>
    <mergeCell ref="DC52:DC54"/>
    <mergeCell ref="DD52:DE52"/>
    <mergeCell ref="DK52:DK54"/>
    <mergeCell ref="DL52:DM52"/>
    <mergeCell ref="D53:E53"/>
    <mergeCell ref="L53:M53"/>
    <mergeCell ref="T53:U53"/>
    <mergeCell ref="AB53:AC53"/>
    <mergeCell ref="AJ53:AK53"/>
    <mergeCell ref="AR53:AS53"/>
    <mergeCell ref="AZ53:BA53"/>
    <mergeCell ref="BH53:BI53"/>
    <mergeCell ref="BP53:BQ53"/>
    <mergeCell ref="BX53:BY53"/>
    <mergeCell ref="CF53:CG53"/>
    <mergeCell ref="CN53:CO53"/>
    <mergeCell ref="CV53:CW53"/>
    <mergeCell ref="DD53:DE53"/>
    <mergeCell ref="DL53:DM53"/>
    <mergeCell ref="D54:E54"/>
    <mergeCell ref="L54:M54"/>
    <mergeCell ref="T54:U54"/>
    <mergeCell ref="AB54:AC54"/>
    <mergeCell ref="AJ54:AK54"/>
    <mergeCell ref="AR54:AS54"/>
    <mergeCell ref="AZ54:BA54"/>
    <mergeCell ref="BH54:BI54"/>
    <mergeCell ref="BP54:BQ54"/>
    <mergeCell ref="BX54:BY54"/>
    <mergeCell ref="CF54:CG54"/>
    <mergeCell ref="CN54:CO54"/>
    <mergeCell ref="CV54:CW54"/>
    <mergeCell ref="DD54:DE54"/>
    <mergeCell ref="DL54:DM54"/>
    <mergeCell ref="D55:E55"/>
    <mergeCell ref="L55:M55"/>
    <mergeCell ref="T55:U55"/>
    <mergeCell ref="AB55:AC55"/>
    <mergeCell ref="AJ55:AK55"/>
    <mergeCell ref="AR55:AS55"/>
    <mergeCell ref="AZ55:BA55"/>
    <mergeCell ref="BH55:BI55"/>
    <mergeCell ref="BP55:BQ55"/>
    <mergeCell ref="BX55:BY55"/>
    <mergeCell ref="CF55:CG55"/>
    <mergeCell ref="CN55:CO55"/>
    <mergeCell ref="CV55:CW55"/>
    <mergeCell ref="DD55:DE55"/>
    <mergeCell ref="DL55:DM55"/>
  </mergeCells>
  <conditionalFormatting sqref="BD29">
    <cfRule type="cellIs" priority="1" dxfId="0" operator="lessThan" stopIfTrue="1">
      <formula>$BD$28</formula>
    </cfRule>
  </conditionalFormatting>
  <conditionalFormatting sqref="BT29">
    <cfRule type="cellIs" priority="2" dxfId="0" operator="lessThan" stopIfTrue="1">
      <formula>$BT$28</formula>
    </cfRule>
  </conditionalFormatting>
  <conditionalFormatting sqref="CB29">
    <cfRule type="cellIs" priority="3" dxfId="0" operator="lessThan" stopIfTrue="1">
      <formula>$CB$28</formula>
    </cfRule>
  </conditionalFormatting>
  <conditionalFormatting sqref="CJ29">
    <cfRule type="cellIs" priority="4" dxfId="0" operator="lessThan" stopIfTrue="1">
      <formula>$CJ$28</formula>
    </cfRule>
  </conditionalFormatting>
  <conditionalFormatting sqref="CR29">
    <cfRule type="cellIs" priority="5" dxfId="0" operator="lessThan" stopIfTrue="1">
      <formula>$CR$28</formula>
    </cfRule>
  </conditionalFormatting>
  <conditionalFormatting sqref="CZ29">
    <cfRule type="cellIs" priority="6" dxfId="0" operator="lessThan" stopIfTrue="1">
      <formula>$CZ$28</formula>
    </cfRule>
  </conditionalFormatting>
  <conditionalFormatting sqref="DH29">
    <cfRule type="cellIs" priority="7" dxfId="0" operator="lessThan" stopIfTrue="1">
      <formula>$DH$28</formula>
    </cfRule>
  </conditionalFormatting>
  <conditionalFormatting sqref="DP29">
    <cfRule type="cellIs" priority="8" dxfId="0" operator="lessThan" stopIfTrue="1">
      <formula>$DP$28</formula>
    </cfRule>
  </conditionalFormatting>
  <conditionalFormatting sqref="AV29">
    <cfRule type="cellIs" priority="9" dxfId="0" operator="lessThan" stopIfTrue="1">
      <formula>$AV$28</formula>
    </cfRule>
  </conditionalFormatting>
  <conditionalFormatting sqref="AN29">
    <cfRule type="cellIs" priority="10" dxfId="0" operator="lessThan" stopIfTrue="1">
      <formula>$AN$28</formula>
    </cfRule>
  </conditionalFormatting>
  <conditionalFormatting sqref="AF29">
    <cfRule type="cellIs" priority="11" dxfId="0" operator="lessThan" stopIfTrue="1">
      <formula>$AF$28</formula>
    </cfRule>
  </conditionalFormatting>
  <conditionalFormatting sqref="X29">
    <cfRule type="cellIs" priority="12" dxfId="0" operator="lessThan" stopIfTrue="1">
      <formula>$X$28</formula>
    </cfRule>
  </conditionalFormatting>
  <conditionalFormatting sqref="P29">
    <cfRule type="cellIs" priority="13" dxfId="0" operator="lessThan" stopIfTrue="1">
      <formula>$P$28</formula>
    </cfRule>
  </conditionalFormatting>
  <conditionalFormatting sqref="H29">
    <cfRule type="cellIs" priority="14" dxfId="0" operator="lessThan" stopIfTrue="1">
      <formula>$H$28</formula>
    </cfRule>
  </conditionalFormatting>
  <conditionalFormatting sqref="BL29">
    <cfRule type="cellIs" priority="15" dxfId="0" operator="lessThan" stopIfTrue="1">
      <formula>$BL$28</formula>
    </cfRule>
  </conditionalFormatting>
  <conditionalFormatting sqref="BL39">
    <cfRule type="cellIs" priority="16" dxfId="0" operator="lessThan" stopIfTrue="1">
      <formula>$BL$38</formula>
    </cfRule>
  </conditionalFormatting>
  <conditionalFormatting sqref="BD39">
    <cfRule type="cellIs" priority="17" dxfId="0" operator="lessThan" stopIfTrue="1">
      <formula>$BD$38</formula>
    </cfRule>
  </conditionalFormatting>
  <conditionalFormatting sqref="BT39">
    <cfRule type="cellIs" priority="18" dxfId="0" operator="lessThan" stopIfTrue="1">
      <formula>$BT$38</formula>
    </cfRule>
  </conditionalFormatting>
  <conditionalFormatting sqref="CB39">
    <cfRule type="cellIs" priority="19" dxfId="0" operator="lessThan" stopIfTrue="1">
      <formula>$CB$38</formula>
    </cfRule>
  </conditionalFormatting>
  <conditionalFormatting sqref="CJ39">
    <cfRule type="cellIs" priority="20" dxfId="0" operator="lessThan" stopIfTrue="1">
      <formula>$CJ$38</formula>
    </cfRule>
  </conditionalFormatting>
  <conditionalFormatting sqref="CR39">
    <cfRule type="cellIs" priority="21" dxfId="0" operator="lessThan" stopIfTrue="1">
      <formula>$CR$38</formula>
    </cfRule>
  </conditionalFormatting>
  <conditionalFormatting sqref="CZ39">
    <cfRule type="cellIs" priority="22" dxfId="0" operator="lessThan" stopIfTrue="1">
      <formula>$CZ$38</formula>
    </cfRule>
  </conditionalFormatting>
  <conditionalFormatting sqref="DH39">
    <cfRule type="cellIs" priority="23" dxfId="0" operator="lessThan" stopIfTrue="1">
      <formula>$DH$38</formula>
    </cfRule>
  </conditionalFormatting>
  <conditionalFormatting sqref="DP39">
    <cfRule type="cellIs" priority="24" dxfId="0" operator="lessThan" stopIfTrue="1">
      <formula>$DP$38</formula>
    </cfRule>
  </conditionalFormatting>
  <conditionalFormatting sqref="AV39">
    <cfRule type="cellIs" priority="25" dxfId="0" operator="lessThan" stopIfTrue="1">
      <formula>$AV$38</formula>
    </cfRule>
  </conditionalFormatting>
  <conditionalFormatting sqref="AN39">
    <cfRule type="cellIs" priority="26" dxfId="0" operator="lessThan" stopIfTrue="1">
      <formula>$AN$38</formula>
    </cfRule>
  </conditionalFormatting>
  <conditionalFormatting sqref="AF39">
    <cfRule type="cellIs" priority="27" dxfId="0" operator="lessThan" stopIfTrue="1">
      <formula>$AF$38</formula>
    </cfRule>
  </conditionalFormatting>
  <conditionalFormatting sqref="X39">
    <cfRule type="cellIs" priority="28" dxfId="0" operator="lessThan" stopIfTrue="1">
      <formula>$X$38</formula>
    </cfRule>
  </conditionalFormatting>
  <conditionalFormatting sqref="H38">
    <cfRule type="cellIs" priority="29" dxfId="0" operator="lessThan" stopIfTrue="1">
      <formula>$H$38</formula>
    </cfRule>
  </conditionalFormatting>
  <conditionalFormatting sqref="H39">
    <cfRule type="cellIs" priority="30" dxfId="0" operator="lessThan" stopIfTrue="1">
      <formula>$H$38</formula>
    </cfRule>
  </conditionalFormatting>
  <conditionalFormatting sqref="P39">
    <cfRule type="cellIs" priority="31" dxfId="0" operator="lessThan" stopIfTrue="1">
      <formula>$P$38</formula>
    </cfRule>
  </conditionalFormatting>
  <dataValidations count="2">
    <dataValidation type="list" operator="equal" allowBlank="1" showErrorMessage="1" sqref="E3:E26 M3:M26 U3:U26 AC3:AC26 AK3:AK26 AS3:AS26 BA3:BA26 BI3:BI26 BQ3:BQ26 BY3:BY26 CG3:CG26 CO3:CO26 CW3:CW26 DE3:DE26 DM3:DM26">
      <formula1>TypeCodes</formula1>
    </dataValidation>
    <dataValidation type="list" operator="equal" allowBlank="1" showErrorMessage="1" sqref="R25:R26">
      <formula1>NA()</formula1>
    </dataValidation>
  </dataValidations>
  <printOptions horizontalCentered="1" verticalCentered="1"/>
  <pageMargins left="0.7" right="0.7" top="0.6173611111111111" bottom="0.5118055555555555" header="0.16527777777777777" footer="0.5118055555555555"/>
  <pageSetup horizontalDpi="300" verticalDpi="300" orientation="portrait"/>
  <headerFooter alignWithMargins="0">
    <oddHeader>&amp;L&amp;9 Printed &amp;D&amp;C&amp;"Calibri,Bold"&amp;16NECI CP BUDGET TRACKING&amp;R&amp;9Page &amp;P</oddHeader>
    <oddFooter>&amp;C&amp;8&amp;F</oddFooter>
  </headerFooter>
  <colBreaks count="11" manualBreakCount="11">
    <brk id="8" max="65535" man="1"/>
    <brk id="16" max="65535" man="1"/>
    <brk id="24" max="65535" man="1"/>
    <brk id="32" max="65535" man="1"/>
    <brk id="40" max="65535" man="1"/>
    <brk id="48" max="65535" man="1"/>
    <brk id="56" max="65535" man="1"/>
    <brk id="64" max="65535" man="1"/>
    <brk id="72" max="65535" man="1"/>
    <brk id="80" max="65535" man="1"/>
    <brk id="8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20" zoomScaleNormal="120" workbookViewId="0" topLeftCell="A28">
      <selection activeCell="C52" sqref="C52"/>
    </sheetView>
  </sheetViews>
  <sheetFormatPr defaultColWidth="9.140625" defaultRowHeight="15"/>
  <cols>
    <col min="1" max="1" width="2.140625" style="0" customWidth="1"/>
    <col min="2" max="2" width="21.57421875" style="0" customWidth="1"/>
    <col min="3" max="3" width="17.421875" style="0" customWidth="1"/>
    <col min="4" max="4" width="1.57421875" style="0" customWidth="1"/>
    <col min="5" max="5" width="17.421875" style="0" customWidth="1"/>
    <col min="6" max="6" width="2.140625" style="0" customWidth="1"/>
    <col min="7" max="7" width="17.421875" style="0" customWidth="1"/>
    <col min="8" max="8" width="1.421875" style="0" customWidth="1"/>
    <col min="9" max="10" width="21.421875" style="0" customWidth="1"/>
    <col min="11" max="11" width="1.421875" style="0" customWidth="1"/>
    <col min="12" max="12" width="7.421875" style="0" customWidth="1"/>
    <col min="13" max="13" width="18.421875" style="0" customWidth="1"/>
    <col min="14" max="16384" width="11.421875" style="0" customWidth="1"/>
  </cols>
  <sheetData>
    <row r="1" spans="1:10" ht="21" customHeight="1">
      <c r="A1" s="127" t="s">
        <v>31</v>
      </c>
      <c r="B1" s="128" t="s">
        <v>32</v>
      </c>
      <c r="C1" s="128"/>
      <c r="D1" s="128"/>
      <c r="E1" s="128"/>
      <c r="F1" s="128"/>
      <c r="G1" s="128"/>
      <c r="H1" s="128"/>
      <c r="I1" s="128"/>
      <c r="J1" s="128"/>
    </row>
    <row r="2" spans="1:10" ht="50.25" customHeight="1">
      <c r="A2" s="127">
        <v>1</v>
      </c>
      <c r="B2" s="129" t="s">
        <v>33</v>
      </c>
      <c r="C2" s="130"/>
      <c r="D2" s="130"/>
      <c r="E2" s="131"/>
      <c r="F2" s="132"/>
      <c r="G2" s="133"/>
      <c r="H2" s="133"/>
      <c r="I2" s="133"/>
      <c r="J2" s="133"/>
    </row>
    <row r="3" spans="1:10" ht="17.25" customHeight="1">
      <c r="A3" s="127">
        <v>2</v>
      </c>
      <c r="B3" s="134"/>
      <c r="C3" s="135" t="s">
        <v>34</v>
      </c>
      <c r="D3" s="135"/>
      <c r="E3" s="136"/>
      <c r="F3" s="137"/>
      <c r="G3" s="138" t="s">
        <v>35</v>
      </c>
      <c r="H3" s="138"/>
      <c r="I3" s="139" t="s">
        <v>36</v>
      </c>
      <c r="J3" s="139"/>
    </row>
    <row r="4" spans="1:13" ht="18" customHeight="1">
      <c r="A4" s="127">
        <v>3</v>
      </c>
      <c r="B4" s="140" t="s">
        <v>37</v>
      </c>
      <c r="C4" s="141">
        <v>0</v>
      </c>
      <c r="D4" s="142"/>
      <c r="E4" s="143"/>
      <c r="F4" s="144"/>
      <c r="G4" s="145"/>
      <c r="H4" s="145"/>
      <c r="I4" s="146">
        <f ca="1">TODAY()</f>
        <v>44480</v>
      </c>
      <c r="J4" s="147">
        <v>0.331362650462963</v>
      </c>
      <c r="M4" s="148" t="s">
        <v>38</v>
      </c>
    </row>
    <row r="5" spans="1:13" ht="18" customHeight="1">
      <c r="A5" s="127">
        <v>4</v>
      </c>
      <c r="B5" s="140" t="s">
        <v>39</v>
      </c>
      <c r="C5" s="141">
        <v>251000.22</v>
      </c>
      <c r="D5" s="142"/>
      <c r="E5" s="143"/>
      <c r="F5" s="144"/>
      <c r="G5" s="145"/>
      <c r="H5" s="145"/>
      <c r="I5" s="149"/>
      <c r="J5" s="149"/>
      <c r="M5" s="150" t="s">
        <v>40</v>
      </c>
    </row>
    <row r="6" spans="1:10" ht="21" customHeight="1">
      <c r="A6" s="127">
        <v>5</v>
      </c>
      <c r="B6" s="151" t="s">
        <v>41</v>
      </c>
      <c r="C6" s="152">
        <f>(C5+C4)</f>
        <v>251000.22</v>
      </c>
      <c r="D6" s="153"/>
      <c r="E6" s="152"/>
      <c r="F6" s="153"/>
      <c r="G6" s="154">
        <f aca="true" t="shared" si="0" ref="G6:G8">C6+E6</f>
        <v>251000.22</v>
      </c>
      <c r="H6" s="155"/>
      <c r="I6" s="86"/>
      <c r="J6" s="86"/>
    </row>
    <row r="7" spans="1:11" ht="21" customHeight="1">
      <c r="A7" s="127">
        <v>6</v>
      </c>
      <c r="B7" s="156" t="s">
        <v>16</v>
      </c>
      <c r="C7" s="157">
        <f>'2021-22 Data'!F27+'2021-22 Data'!N27+'2021-22 Data'!V27+'2021-22 Data'!AD27+'2021-22 Data'!AL27+'2021-22 Data'!AT27+'2021-22 Data'!BB27+'2021-22 Data'!BJ27+'2021-22 Data'!BR27</f>
        <v>100083</v>
      </c>
      <c r="D7" s="158"/>
      <c r="E7" s="159"/>
      <c r="F7" s="158"/>
      <c r="G7" s="160">
        <f t="shared" si="0"/>
        <v>100083</v>
      </c>
      <c r="H7" s="161"/>
      <c r="I7" s="86"/>
      <c r="J7" s="86"/>
      <c r="K7" s="162"/>
    </row>
    <row r="8" spans="1:10" ht="21" customHeight="1">
      <c r="A8" s="127">
        <v>7</v>
      </c>
      <c r="B8" s="163" t="s">
        <v>42</v>
      </c>
      <c r="C8" s="164">
        <f>'2021-22 Data'!$F$28+'2021-22 Data'!$N$28+'2021-22 Data'!$V$28+'2021-22 Data'!$AD$28+'2021-22 Data'!$AL$28+'2021-22 Data'!$AT$28+'2021-22 Data'!$BB$28+'2021-22 Data'!$BJ$28+'2021-22 Data'!$BR$28</f>
        <v>0</v>
      </c>
      <c r="D8" s="165"/>
      <c r="E8" s="166"/>
      <c r="F8" s="165"/>
      <c r="G8" s="167">
        <f t="shared" si="0"/>
        <v>0</v>
      </c>
      <c r="H8" s="168"/>
      <c r="I8" s="86"/>
      <c r="J8" s="86"/>
    </row>
    <row r="9" spans="1:11" ht="21" customHeight="1">
      <c r="A9" s="127">
        <v>8</v>
      </c>
      <c r="B9" s="169" t="s">
        <v>43</v>
      </c>
      <c r="C9" s="169"/>
      <c r="D9" s="169"/>
      <c r="E9" s="169"/>
      <c r="F9" s="170"/>
      <c r="G9" s="171">
        <f>SUM(G7:G8)</f>
        <v>100083</v>
      </c>
      <c r="H9" s="172"/>
      <c r="I9" s="86"/>
      <c r="J9" s="86"/>
      <c r="K9" s="162"/>
    </row>
    <row r="10" spans="1:11" ht="21" customHeight="1">
      <c r="A10" s="127">
        <v>9</v>
      </c>
      <c r="B10" s="173" t="s">
        <v>44</v>
      </c>
      <c r="C10" s="173"/>
      <c r="D10" s="173"/>
      <c r="E10" s="173"/>
      <c r="F10" s="174"/>
      <c r="G10" s="175">
        <v>0</v>
      </c>
      <c r="H10" s="172"/>
      <c r="I10" s="176" t="s">
        <v>45</v>
      </c>
      <c r="J10" s="176"/>
      <c r="K10" s="162"/>
    </row>
    <row r="11" spans="1:11" ht="21" customHeight="1">
      <c r="A11" s="127">
        <v>10</v>
      </c>
      <c r="B11" s="177" t="s">
        <v>46</v>
      </c>
      <c r="C11" s="177"/>
      <c r="D11" s="177"/>
      <c r="E11" s="177"/>
      <c r="F11" s="178"/>
      <c r="G11" s="179">
        <v>70456.07</v>
      </c>
      <c r="H11" s="168"/>
      <c r="I11" s="180" t="s">
        <v>47</v>
      </c>
      <c r="J11" s="180"/>
      <c r="K11" s="162"/>
    </row>
    <row r="12" spans="1:13" ht="21" customHeight="1">
      <c r="A12" s="127">
        <v>11</v>
      </c>
      <c r="B12" s="181" t="s">
        <v>48</v>
      </c>
      <c r="C12" s="181"/>
      <c r="D12" s="181"/>
      <c r="E12" s="181"/>
      <c r="F12" s="182"/>
      <c r="G12" s="183">
        <f>SUM(G9:G11)</f>
        <v>170539.07</v>
      </c>
      <c r="H12" s="184"/>
      <c r="I12" s="185" t="s">
        <v>49</v>
      </c>
      <c r="J12" s="186">
        <f>G13+G8</f>
        <v>80461.15</v>
      </c>
      <c r="K12" s="162"/>
      <c r="L12" s="187" t="s">
        <v>50</v>
      </c>
      <c r="M12" s="188" t="s">
        <v>51</v>
      </c>
    </row>
    <row r="13" spans="1:13" ht="24.75" customHeight="1">
      <c r="A13" s="127">
        <v>12</v>
      </c>
      <c r="B13" s="189" t="s">
        <v>52</v>
      </c>
      <c r="C13" s="189"/>
      <c r="D13" s="189"/>
      <c r="E13" s="189"/>
      <c r="F13" s="190"/>
      <c r="G13" s="191">
        <f>G6-G12</f>
        <v>80461.15</v>
      </c>
      <c r="H13" s="192"/>
      <c r="I13" s="193" t="s">
        <v>53</v>
      </c>
      <c r="J13" s="193"/>
      <c r="L13" s="194"/>
      <c r="M13" s="188"/>
    </row>
    <row r="14" spans="1:13" ht="21" customHeight="1">
      <c r="A14" s="127">
        <v>13</v>
      </c>
      <c r="B14" s="86"/>
      <c r="C14" s="86"/>
      <c r="D14" s="86"/>
      <c r="E14" s="86"/>
      <c r="F14" s="86"/>
      <c r="G14" s="86"/>
      <c r="H14" s="86"/>
      <c r="I14" s="195" t="s">
        <v>54</v>
      </c>
      <c r="J14" s="196">
        <v>0</v>
      </c>
      <c r="K14" s="197"/>
      <c r="L14" s="194"/>
      <c r="M14" s="198">
        <f>IF(J12=J16,"TOTALS MATCH"&amp;T(_xlfn.ORG.OPENOFFICE.STYLE("GOOD")),"TOTALS DO NOT MATCH"&amp;T(_xlfn.ORG.OPENOFFICE.STYLE("Bad")))</f>
        <v>0</v>
      </c>
    </row>
    <row r="15" spans="1:13" ht="21" customHeight="1">
      <c r="A15" s="127">
        <v>14</v>
      </c>
      <c r="B15" s="86"/>
      <c r="C15" s="86"/>
      <c r="D15" s="86"/>
      <c r="E15" s="199"/>
      <c r="F15" s="200"/>
      <c r="G15" s="86"/>
      <c r="H15" s="86"/>
      <c r="I15" s="201" t="s">
        <v>55</v>
      </c>
      <c r="J15" s="202">
        <v>80461.15</v>
      </c>
      <c r="K15" s="197"/>
      <c r="L15" s="194"/>
      <c r="M15" s="198"/>
    </row>
    <row r="16" spans="1:13" ht="21" customHeight="1">
      <c r="A16" s="127">
        <v>15</v>
      </c>
      <c r="B16" s="86"/>
      <c r="C16" s="86"/>
      <c r="D16" s="86"/>
      <c r="E16" s="86"/>
      <c r="F16" s="86"/>
      <c r="G16" s="86"/>
      <c r="H16" s="86"/>
      <c r="I16" s="203" t="s">
        <v>19</v>
      </c>
      <c r="J16" s="204">
        <f>SUM(J14:J15)</f>
        <v>80461.15</v>
      </c>
      <c r="L16" s="205" t="s">
        <v>56</v>
      </c>
      <c r="M16" s="198"/>
    </row>
    <row r="17" spans="1:13" ht="15.75" customHeight="1">
      <c r="A17" s="127">
        <v>16</v>
      </c>
      <c r="B17" s="86"/>
      <c r="C17" s="86"/>
      <c r="D17" s="86"/>
      <c r="E17" s="86"/>
      <c r="F17" s="86"/>
      <c r="G17" s="86"/>
      <c r="H17" s="86"/>
      <c r="I17" s="86"/>
      <c r="J17" s="86"/>
      <c r="L17" s="206"/>
      <c r="M17" s="206"/>
    </row>
    <row r="18" spans="1:10" ht="15.75" customHeight="1">
      <c r="A18" s="127">
        <v>17</v>
      </c>
      <c r="B18" s="207" t="s">
        <v>57</v>
      </c>
      <c r="C18" s="208" t="s">
        <v>58</v>
      </c>
      <c r="D18" s="209"/>
      <c r="E18" s="208" t="s">
        <v>59</v>
      </c>
      <c r="F18" s="209"/>
      <c r="G18" s="210" t="s">
        <v>60</v>
      </c>
      <c r="H18" s="211"/>
      <c r="I18" s="212" t="s">
        <v>61</v>
      </c>
      <c r="J18" s="86"/>
    </row>
    <row r="19" spans="1:10" ht="15.75" customHeight="1">
      <c r="A19" s="127">
        <v>18</v>
      </c>
      <c r="B19" s="213" t="s">
        <v>62</v>
      </c>
      <c r="C19" s="214">
        <v>0</v>
      </c>
      <c r="D19" s="215" t="s">
        <v>63</v>
      </c>
      <c r="E19" s="214">
        <v>0</v>
      </c>
      <c r="F19" s="216" t="s">
        <v>64</v>
      </c>
      <c r="G19" s="217">
        <f aca="true" t="shared" si="1" ref="G19:G20">C19-E19</f>
        <v>0</v>
      </c>
      <c r="H19" s="218"/>
      <c r="I19" s="219">
        <f>IF((E19+E20)=0,"",G9/(E19+E20))</f>
        <v>7698.692307692308</v>
      </c>
      <c r="J19" s="86"/>
    </row>
    <row r="20" spans="1:10" ht="15.75" customHeight="1">
      <c r="A20" s="127">
        <v>19</v>
      </c>
      <c r="B20" s="220" t="s">
        <v>65</v>
      </c>
      <c r="C20" s="221">
        <f>'2021-2022 Production Goals'!F9</f>
        <v>47</v>
      </c>
      <c r="D20" s="222" t="s">
        <v>63</v>
      </c>
      <c r="E20" s="223">
        <f>'2021-22 Data'!F31+'2021-22 Data'!N31+'2021-22 Data'!V31+'2021-22 Data'!AD31+'2021-22 Data'!AL31+'2021-22 Data'!AT31+'2021-22 Data'!BB31+'2021-22 Data'!BJ31+'2021-22 Data'!BR31+'2021-22 Data'!BZ31+'2021-22 Data'!CH31+'2021-22 Data'!CP31</f>
        <v>13</v>
      </c>
      <c r="F20" s="224" t="s">
        <v>64</v>
      </c>
      <c r="G20" s="221">
        <f t="shared" si="1"/>
        <v>34</v>
      </c>
      <c r="H20" s="225"/>
      <c r="I20" s="219"/>
      <c r="J20" s="86"/>
    </row>
    <row r="21" spans="1:10" ht="15">
      <c r="A21" s="127">
        <v>21</v>
      </c>
      <c r="B21" s="86"/>
      <c r="C21" s="86"/>
      <c r="D21" s="88"/>
      <c r="E21" s="86"/>
      <c r="F21" s="88"/>
      <c r="G21" s="86"/>
      <c r="H21" s="86"/>
      <c r="I21" s="226"/>
      <c r="J21" s="226"/>
    </row>
    <row r="22" spans="1:10" ht="21" customHeight="1">
      <c r="A22" s="127">
        <v>22</v>
      </c>
      <c r="B22" s="227" t="s">
        <v>66</v>
      </c>
      <c r="C22" s="228">
        <f>'2021-22 Data'!$F$32+'2021-22 Data'!$N$32+'2021-22 Data'!$V$32+'2021-22 Data'!$AD$32+'2021-22 Data'!$AL$32+'2021-22 Data'!$AT$32+'2021-22 Data'!$BB$32+'2021-22 Data'!$BJ$32+'2021-22 Data'!$BR$32</f>
        <v>4537.76</v>
      </c>
      <c r="D22" s="88"/>
      <c r="E22" s="86"/>
      <c r="F22" s="88"/>
      <c r="G22" s="86"/>
      <c r="H22" s="86"/>
      <c r="I22" s="226"/>
      <c r="J22" s="226"/>
    </row>
    <row r="23" spans="1:10" ht="21" customHeight="1">
      <c r="A23" s="127">
        <v>23</v>
      </c>
      <c r="B23" s="229" t="s">
        <v>67</v>
      </c>
      <c r="C23" s="230">
        <f>'2021-22 Data'!$F$33+'2021-22 Data'!$N$33+'2021-22 Data'!$V$33+'2021-22 Data'!$AD$33+'2021-22 Data'!$AL$33+'2021-22 Data'!$AT$33+'2021-22 Data'!$BB$33+'2021-22 Data'!$BJ$33+'2021-22 Data'!$BR$33</f>
        <v>0</v>
      </c>
      <c r="D23" s="88"/>
      <c r="E23" s="86"/>
      <c r="F23" s="88"/>
      <c r="G23" s="86"/>
      <c r="H23" s="86"/>
      <c r="I23" s="226"/>
      <c r="J23" s="226"/>
    </row>
    <row r="24" spans="1:10" ht="21" customHeight="1">
      <c r="A24" s="127">
        <v>24</v>
      </c>
      <c r="B24" s="231" t="s">
        <v>68</v>
      </c>
      <c r="C24" s="232">
        <f>SUM(C22:C23)</f>
        <v>4537.76</v>
      </c>
      <c r="D24" s="88"/>
      <c r="E24" s="86"/>
      <c r="F24" s="88"/>
      <c r="G24" s="86"/>
      <c r="H24" s="86"/>
      <c r="I24" s="226"/>
      <c r="J24" s="226"/>
    </row>
    <row r="25" ht="15">
      <c r="A25" s="127">
        <v>25</v>
      </c>
    </row>
    <row r="26" spans="1:10" ht="21" customHeight="1">
      <c r="A26" s="127">
        <v>26</v>
      </c>
      <c r="B26" s="233" t="s">
        <v>69</v>
      </c>
      <c r="C26" s="233"/>
      <c r="D26" s="233"/>
      <c r="E26" s="233"/>
      <c r="F26" s="233"/>
      <c r="G26" s="233"/>
      <c r="H26" s="233"/>
      <c r="I26" s="233"/>
      <c r="J26" s="233"/>
    </row>
    <row r="27" spans="1:10" ht="50.25" customHeight="1">
      <c r="A27" s="127">
        <v>27</v>
      </c>
      <c r="B27" s="234" t="s">
        <v>70</v>
      </c>
      <c r="C27" s="131"/>
      <c r="D27" s="130"/>
      <c r="E27" s="131"/>
      <c r="F27" s="132"/>
      <c r="G27" s="133"/>
      <c r="H27" s="133"/>
      <c r="I27" s="133"/>
      <c r="J27" s="133"/>
    </row>
    <row r="28" spans="1:10" ht="18" customHeight="1">
      <c r="A28" s="127">
        <v>28</v>
      </c>
      <c r="B28" s="235"/>
      <c r="C28" s="135" t="s">
        <v>34</v>
      </c>
      <c r="D28" s="236"/>
      <c r="E28" s="237"/>
      <c r="F28" s="238"/>
      <c r="G28" s="239" t="s">
        <v>19</v>
      </c>
      <c r="H28" s="239"/>
      <c r="I28" s="240" t="s">
        <v>36</v>
      </c>
      <c r="J28" s="240"/>
    </row>
    <row r="29" spans="1:13" ht="18" customHeight="1">
      <c r="A29" s="127">
        <v>29</v>
      </c>
      <c r="B29" s="241" t="s">
        <v>37</v>
      </c>
      <c r="C29" s="242">
        <v>1065730.37</v>
      </c>
      <c r="D29" s="243"/>
      <c r="E29" s="244"/>
      <c r="F29" s="245"/>
      <c r="G29" s="246"/>
      <c r="H29" s="246"/>
      <c r="I29" s="247">
        <f>I4</f>
        <v>44480</v>
      </c>
      <c r="J29" s="248">
        <f>J4</f>
        <v>0.331362650462963</v>
      </c>
      <c r="M29" s="249" t="s">
        <v>71</v>
      </c>
    </row>
    <row r="30" spans="1:13" ht="18" customHeight="1">
      <c r="A30" s="127">
        <v>30</v>
      </c>
      <c r="B30" s="241" t="s">
        <v>39</v>
      </c>
      <c r="C30" s="242">
        <v>1965261.15</v>
      </c>
      <c r="D30" s="243"/>
      <c r="E30" s="244"/>
      <c r="F30" s="245"/>
      <c r="G30" s="246"/>
      <c r="H30" s="246"/>
      <c r="I30" s="250"/>
      <c r="J30" s="251"/>
      <c r="M30" s="249" t="s">
        <v>72</v>
      </c>
    </row>
    <row r="31" spans="1:11" ht="21" customHeight="1">
      <c r="A31" s="127">
        <v>31</v>
      </c>
      <c r="B31" s="252" t="s">
        <v>41</v>
      </c>
      <c r="C31" s="152">
        <f>(C30+C29)</f>
        <v>3030991.52</v>
      </c>
      <c r="D31" s="253"/>
      <c r="E31" s="152"/>
      <c r="F31" s="253"/>
      <c r="G31" s="254">
        <f aca="true" t="shared" si="2" ref="G31:G33">C31+E31</f>
        <v>3030991.52</v>
      </c>
      <c r="H31" s="255"/>
      <c r="K31" s="256"/>
    </row>
    <row r="32" spans="1:12" ht="21" customHeight="1">
      <c r="A32" s="127">
        <v>32</v>
      </c>
      <c r="B32" s="257" t="s">
        <v>16</v>
      </c>
      <c r="C32" s="157">
        <f>'2021-22 Data'!F37+'2021-22 Data'!N37+'2021-22 Data'!V37+'2021-22 Data'!AD37+'2021-22 Data'!AL37+'2021-22 Data'!AT37+'2021-22 Data'!BB37+'2021-22 Data'!BJ37+'2021-22 Data'!BR37</f>
        <v>1229400.88</v>
      </c>
      <c r="D32" s="258"/>
      <c r="E32" s="259"/>
      <c r="F32" s="258"/>
      <c r="G32" s="260">
        <f t="shared" si="2"/>
        <v>1229400.88</v>
      </c>
      <c r="H32" s="261"/>
      <c r="K32" s="256"/>
      <c r="L32" s="262"/>
    </row>
    <row r="33" spans="1:10" ht="21" customHeight="1">
      <c r="A33" s="127">
        <v>33</v>
      </c>
      <c r="B33" s="263" t="s">
        <v>42</v>
      </c>
      <c r="C33" s="164">
        <f>'2021-22 Data'!F38+'2021-22 Data'!N38+'2021-22 Data'!V38+'2021-22 Data'!AD38+'2021-22 Data'!AL38+'2021-22 Data'!AT38+'2021-22 Data'!BB38+'2021-22 Data'!BJ38+'2021-22 Data'!BR38</f>
        <v>84051.66</v>
      </c>
      <c r="D33" s="264"/>
      <c r="E33" s="164"/>
      <c r="F33" s="264"/>
      <c r="G33" s="265">
        <f t="shared" si="2"/>
        <v>84051.66</v>
      </c>
      <c r="H33" s="168"/>
      <c r="J33" s="266"/>
    </row>
    <row r="34" spans="1:13" ht="21" customHeight="1">
      <c r="A34" s="127">
        <v>34</v>
      </c>
      <c r="B34" s="267" t="s">
        <v>43</v>
      </c>
      <c r="C34" s="267"/>
      <c r="D34" s="267"/>
      <c r="E34" s="267"/>
      <c r="F34" s="268"/>
      <c r="G34" s="269">
        <f>SUM(G32:G33)</f>
        <v>1313452.5399999998</v>
      </c>
      <c r="H34" s="270"/>
      <c r="J34" s="271"/>
      <c r="M34" s="271"/>
    </row>
    <row r="35" spans="1:11" ht="21" customHeight="1">
      <c r="A35" s="127">
        <v>35</v>
      </c>
      <c r="B35" s="173" t="s">
        <v>44</v>
      </c>
      <c r="C35" s="173"/>
      <c r="D35" s="173"/>
      <c r="E35" s="173"/>
      <c r="F35" s="272"/>
      <c r="G35" s="273">
        <v>414024.87</v>
      </c>
      <c r="H35" s="274"/>
      <c r="I35" s="275" t="s">
        <v>73</v>
      </c>
      <c r="J35" s="275"/>
      <c r="K35" s="276"/>
    </row>
    <row r="36" spans="1:12" ht="21" customHeight="1">
      <c r="A36" s="127">
        <v>36</v>
      </c>
      <c r="B36" s="177" t="s">
        <v>46</v>
      </c>
      <c r="C36" s="177"/>
      <c r="D36" s="177"/>
      <c r="E36" s="177"/>
      <c r="F36" s="277"/>
      <c r="G36" s="278">
        <v>1408417.04</v>
      </c>
      <c r="H36" s="277"/>
      <c r="I36" s="279" t="s">
        <v>74</v>
      </c>
      <c r="J36" s="279"/>
      <c r="K36" s="276"/>
      <c r="L36" s="280"/>
    </row>
    <row r="37" spans="1:14" ht="21" customHeight="1">
      <c r="A37" s="127">
        <v>37</v>
      </c>
      <c r="B37" s="181" t="s">
        <v>75</v>
      </c>
      <c r="C37" s="181"/>
      <c r="D37" s="181"/>
      <c r="E37" s="181"/>
      <c r="F37" s="182"/>
      <c r="G37" s="183">
        <f>SUM(G34:G36)</f>
        <v>3135894.45</v>
      </c>
      <c r="H37" s="184"/>
      <c r="I37" s="185" t="s">
        <v>49</v>
      </c>
      <c r="J37" s="186">
        <f>G38+G33</f>
        <v>-20851.270000000164</v>
      </c>
      <c r="K37" s="281"/>
      <c r="L37" s="282" t="s">
        <v>50</v>
      </c>
      <c r="M37" s="188" t="s">
        <v>51</v>
      </c>
      <c r="N37" s="271">
        <f>G38+G33</f>
        <v>-20851.270000000164</v>
      </c>
    </row>
    <row r="38" spans="1:13" ht="24.75" customHeight="1">
      <c r="A38" s="127">
        <v>38</v>
      </c>
      <c r="B38" s="189" t="s">
        <v>52</v>
      </c>
      <c r="C38" s="189"/>
      <c r="D38" s="189"/>
      <c r="E38" s="189"/>
      <c r="F38" s="283"/>
      <c r="G38" s="191">
        <f>G31-G37</f>
        <v>-104902.93000000017</v>
      </c>
      <c r="H38" s="192"/>
      <c r="I38" s="193" t="s">
        <v>53</v>
      </c>
      <c r="J38" s="193"/>
      <c r="L38" s="194"/>
      <c r="M38" s="188"/>
    </row>
    <row r="39" spans="1:14" ht="21" customHeight="1">
      <c r="A39" s="127">
        <v>39</v>
      </c>
      <c r="I39" s="195" t="s">
        <v>54</v>
      </c>
      <c r="J39" s="202">
        <v>363170.99</v>
      </c>
      <c r="K39" s="197"/>
      <c r="L39" s="194"/>
      <c r="M39" s="284">
        <f>IF(J37=J41,"TOTALS MATCH"&amp;T(_xlfn.ORG.OPENOFFICE.STYLE("GOOD")),"TOTALS DO NOT MATCH"&amp;T(_xlfn.ORG.OPENOFFICE.STYLE("Bad")))</f>
        <v>0</v>
      </c>
      <c r="N39" s="271"/>
    </row>
    <row r="40" spans="1:13" ht="21" customHeight="1">
      <c r="A40" s="127">
        <v>40</v>
      </c>
      <c r="C40" s="285"/>
      <c r="G40" s="271"/>
      <c r="I40" s="201" t="s">
        <v>55</v>
      </c>
      <c r="J40" s="202">
        <v>-384022.26</v>
      </c>
      <c r="K40" s="197"/>
      <c r="L40" s="194"/>
      <c r="M40" s="284"/>
    </row>
    <row r="41" spans="1:14" ht="21" customHeight="1">
      <c r="A41" s="127">
        <v>41</v>
      </c>
      <c r="E41" s="286"/>
      <c r="I41" s="287" t="s">
        <v>19</v>
      </c>
      <c r="J41" s="288">
        <f>J39+J40</f>
        <v>-20851.27000000002</v>
      </c>
      <c r="L41" s="289" t="s">
        <v>56</v>
      </c>
      <c r="M41" s="284"/>
      <c r="N41" s="271">
        <f>J39+J40</f>
        <v>-20851.27000000002</v>
      </c>
    </row>
    <row r="42" spans="1:5" ht="15.75" customHeight="1">
      <c r="A42" s="127">
        <v>42</v>
      </c>
      <c r="E42" s="286"/>
    </row>
    <row r="43" spans="1:14" ht="15.75" customHeight="1">
      <c r="A43" s="127">
        <v>43</v>
      </c>
      <c r="B43" s="207" t="s">
        <v>57</v>
      </c>
      <c r="C43" s="290" t="s">
        <v>58</v>
      </c>
      <c r="D43" s="291"/>
      <c r="E43" s="290" t="s">
        <v>59</v>
      </c>
      <c r="F43" s="291"/>
      <c r="G43" s="292" t="s">
        <v>60</v>
      </c>
      <c r="H43" s="293"/>
      <c r="I43" s="294" t="s">
        <v>61</v>
      </c>
      <c r="J43" s="271"/>
      <c r="L43" s="295"/>
      <c r="M43" s="296"/>
      <c r="N43" s="194">
        <f>IF(N37=N41,"GOOD","NO")</f>
        <v>0</v>
      </c>
    </row>
    <row r="44" spans="1:13" ht="15.75" customHeight="1">
      <c r="A44" s="127">
        <v>44</v>
      </c>
      <c r="B44" s="213" t="s">
        <v>62</v>
      </c>
      <c r="C44" s="297">
        <f>'2021-2022 Production Goals'!F7</f>
        <v>544</v>
      </c>
      <c r="D44" s="298" t="s">
        <v>63</v>
      </c>
      <c r="E44" s="299">
        <f>'2021-22 Data'!F40+'2021-22 Data'!N40+'2021-22 Data'!V40+'2021-22 Data'!AD40+'2021-22 Data'!AL40+'2021-22 Data'!AT40+'2021-22 Data'!BB40+'2021-22 Data'!BJ40+'2021-22 Data'!BR40</f>
        <v>233</v>
      </c>
      <c r="F44" s="300" t="s">
        <v>64</v>
      </c>
      <c r="G44" s="297">
        <f aca="true" t="shared" si="3" ref="G44:G45">C44-E44</f>
        <v>311</v>
      </c>
      <c r="H44" s="301"/>
      <c r="I44" s="302">
        <f>IF((E44+E45)=0,"",G34/(E44+E45))</f>
        <v>2899.4537306843263</v>
      </c>
      <c r="L44" s="295"/>
      <c r="M44" s="303">
        <v>20851.27</v>
      </c>
    </row>
    <row r="45" spans="1:14" ht="15.75" customHeight="1">
      <c r="A45" s="127">
        <v>45</v>
      </c>
      <c r="B45" s="220" t="s">
        <v>65</v>
      </c>
      <c r="C45" s="304">
        <f>'2021-2022 Production Goals'!F11</f>
        <v>493</v>
      </c>
      <c r="D45" s="305" t="s">
        <v>63</v>
      </c>
      <c r="E45" s="223">
        <f>'2021-22 Data'!F41+'2021-22 Data'!N41+'2021-22 Data'!V41+'2021-22 Data'!AD41+'2021-22 Data'!AL41+'2021-22 Data'!AT41+'2021-22 Data'!BB41+'2021-22 Data'!BJ41+'2021-22 Data'!BR41</f>
        <v>220</v>
      </c>
      <c r="F45" s="306" t="s">
        <v>64</v>
      </c>
      <c r="G45" s="304">
        <f t="shared" si="3"/>
        <v>273</v>
      </c>
      <c r="H45" s="307"/>
      <c r="I45" s="302"/>
      <c r="J45" s="308"/>
      <c r="K45" s="308"/>
      <c r="L45" s="309" t="s">
        <v>76</v>
      </c>
      <c r="M45" s="303">
        <v>20851.27</v>
      </c>
      <c r="N45" s="271"/>
    </row>
    <row r="46" spans="1:14" ht="15.75" customHeight="1">
      <c r="A46" s="127">
        <v>46</v>
      </c>
      <c r="C46" s="310"/>
      <c r="D46" s="311"/>
      <c r="E46" s="266"/>
      <c r="F46" s="312"/>
      <c r="G46" s="310"/>
      <c r="H46" s="310"/>
      <c r="I46" s="313"/>
      <c r="L46" s="295"/>
      <c r="M46" s="314">
        <f>IF(M44=M45,"GOOD","NO")</f>
        <v>0</v>
      </c>
      <c r="N46" s="271"/>
    </row>
    <row r="47" spans="1:12" ht="21" customHeight="1">
      <c r="A47" s="127">
        <v>48</v>
      </c>
      <c r="B47" s="315" t="s">
        <v>66</v>
      </c>
      <c r="C47" s="316">
        <f>'2021-22 Data'!$F$42+'2021-22 Data'!$N$42+'2021-22 Data'!$V$42+'2021-22 Data'!$AD$42+'2021-22 Data'!$AL$42+'2021-22 Data'!$AT$42+'2021-22 Data'!$BB$42+'2021-22 Data'!$BJ$42+'2021-22 Data'!$BR$42</f>
        <v>98352.08</v>
      </c>
      <c r="D47" s="311"/>
      <c r="E47" s="266"/>
      <c r="F47" s="312"/>
      <c r="G47" s="310"/>
      <c r="H47" s="310"/>
      <c r="I47" s="313"/>
      <c r="L47" s="295"/>
    </row>
    <row r="48" spans="1:12" ht="21" customHeight="1">
      <c r="A48" s="127">
        <v>49</v>
      </c>
      <c r="B48" s="317" t="s">
        <v>67</v>
      </c>
      <c r="C48" s="318">
        <f>'2021-22 Data'!$F$43+'2021-22 Data'!$N$43+'2021-22 Data'!$V$43+'2021-22 Data'!$AD$43+'2021-22 Data'!$AL$43+'2021-22 Data'!$AT$43+'2021-22 Data'!$BB$43+'2021-22 Data'!$BJ$43+'2021-22 Data'!$BR$43</f>
        <v>0</v>
      </c>
      <c r="D48" s="311"/>
      <c r="E48" s="266"/>
      <c r="F48" s="312"/>
      <c r="G48" s="310"/>
      <c r="H48" s="310"/>
      <c r="I48" s="313"/>
      <c r="L48" s="295"/>
    </row>
    <row r="49" spans="1:12" ht="21" customHeight="1">
      <c r="A49" s="127">
        <v>50</v>
      </c>
      <c r="B49" s="319" t="s">
        <v>68</v>
      </c>
      <c r="C49" s="320">
        <f>SUM(C47:C48)</f>
        <v>98352.08</v>
      </c>
      <c r="D49" s="311"/>
      <c r="E49" s="321"/>
      <c r="F49" s="312"/>
      <c r="G49" s="310"/>
      <c r="H49" s="310"/>
      <c r="I49" s="313"/>
      <c r="L49" s="295"/>
    </row>
    <row r="50" ht="15.75">
      <c r="A50" s="127">
        <v>51</v>
      </c>
    </row>
    <row r="51" ht="15.75"/>
    <row r="52" ht="15.75"/>
  </sheetData>
  <sheetProtection selectLockedCells="1" selectUnlockedCells="1"/>
  <mergeCells count="26">
    <mergeCell ref="B1:J1"/>
    <mergeCell ref="I3:J3"/>
    <mergeCell ref="B9:E9"/>
    <mergeCell ref="B10:E10"/>
    <mergeCell ref="I10:J10"/>
    <mergeCell ref="B11:E11"/>
    <mergeCell ref="I11:J11"/>
    <mergeCell ref="B12:E12"/>
    <mergeCell ref="M12:M13"/>
    <mergeCell ref="B13:E13"/>
    <mergeCell ref="I13:J13"/>
    <mergeCell ref="M14:M16"/>
    <mergeCell ref="I19:I20"/>
    <mergeCell ref="B26:J26"/>
    <mergeCell ref="I28:J28"/>
    <mergeCell ref="B34:E34"/>
    <mergeCell ref="B35:E35"/>
    <mergeCell ref="I35:J35"/>
    <mergeCell ref="B36:E36"/>
    <mergeCell ref="I36:J36"/>
    <mergeCell ref="B37:E37"/>
    <mergeCell ref="M37:M38"/>
    <mergeCell ref="B38:E38"/>
    <mergeCell ref="I38:J38"/>
    <mergeCell ref="M39:M41"/>
    <mergeCell ref="I44:I45"/>
  </mergeCells>
  <printOptions/>
  <pageMargins left="0.7986111111111112" right="0.42291666666666666" top="0.5333333333333333" bottom="0.1875" header="0.26666666666666666" footer="0.5118055555555555"/>
  <pageSetup horizontalDpi="300" verticalDpi="300" orientation="landscape"/>
  <headerFooter alignWithMargins="0">
    <oddHeader>&amp;L&amp;"Times New Roman,Regular"&amp;12Printed &amp;T&amp;C&amp;"Arial Black,Bold"&amp;12&amp;A&amp;R&amp;"Times New Roman,Regular"&amp;12Page &amp;P  of  &amp;N</oddHead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4"/>
  <sheetViews>
    <sheetView zoomScale="120" zoomScaleNormal="120" workbookViewId="0" topLeftCell="A1">
      <selection activeCell="H14" sqref="H14"/>
    </sheetView>
  </sheetViews>
  <sheetFormatPr defaultColWidth="9.140625" defaultRowHeight="15"/>
  <cols>
    <col min="1" max="1" width="2.421875" style="0" customWidth="1"/>
    <col min="2" max="2" width="19.421875" style="0" customWidth="1"/>
    <col min="3" max="5" width="3.421875" style="0" customWidth="1"/>
    <col min="6" max="6" width="7.421875" style="0" customWidth="1"/>
    <col min="7" max="7" width="3.421875" style="0" customWidth="1"/>
    <col min="8" max="8" width="12.421875" style="0" customWidth="1"/>
    <col min="9" max="9" width="21.421875" style="0" customWidth="1"/>
    <col min="10" max="10" width="13.421875" style="0" customWidth="1"/>
    <col min="11" max="11" width="10.421875" style="0" customWidth="1"/>
    <col min="12" max="12" width="13.421875" style="0" customWidth="1"/>
    <col min="13" max="17" width="10.421875" style="0" customWidth="1"/>
    <col min="18" max="16384" width="7.421875" style="0" customWidth="1"/>
  </cols>
  <sheetData>
    <row r="1" ht="15" customHeight="1">
      <c r="B1" s="286"/>
    </row>
    <row r="2" spans="2:8" ht="15" customHeight="1">
      <c r="B2" s="322" t="s">
        <v>77</v>
      </c>
      <c r="C2" s="323" t="s">
        <v>78</v>
      </c>
      <c r="D2" s="323" t="s">
        <v>79</v>
      </c>
      <c r="E2" s="323" t="s">
        <v>80</v>
      </c>
      <c r="F2" s="324" t="s">
        <v>81</v>
      </c>
      <c r="G2" s="323" t="s">
        <v>82</v>
      </c>
      <c r="H2" s="324" t="s">
        <v>83</v>
      </c>
    </row>
    <row r="3" spans="2:8" ht="15" customHeight="1">
      <c r="B3" s="322"/>
      <c r="C3" s="323"/>
      <c r="D3" s="323"/>
      <c r="E3" s="323"/>
      <c r="F3" s="324"/>
      <c r="G3" s="323"/>
      <c r="H3" s="324"/>
    </row>
    <row r="4" spans="2:8" ht="22.5" customHeight="1">
      <c r="B4" s="322"/>
      <c r="C4" s="323"/>
      <c r="D4" s="323"/>
      <c r="E4" s="323"/>
      <c r="F4" s="324"/>
      <c r="G4" s="323"/>
      <c r="H4" s="324"/>
    </row>
    <row r="5" spans="2:8" ht="15.75" customHeight="1">
      <c r="B5" s="325" t="s">
        <v>84</v>
      </c>
      <c r="C5" s="326">
        <v>0</v>
      </c>
      <c r="D5" s="326">
        <v>0</v>
      </c>
      <c r="E5" s="326">
        <v>0</v>
      </c>
      <c r="F5" s="326">
        <v>0</v>
      </c>
      <c r="G5" s="326">
        <v>0</v>
      </c>
      <c r="H5" s="327">
        <f aca="true" t="shared" si="0" ref="H5:H7">SUM(C5:G5)</f>
        <v>0</v>
      </c>
    </row>
    <row r="6" spans="2:8" ht="15.75" customHeight="1">
      <c r="B6" s="325" t="s">
        <v>85</v>
      </c>
      <c r="C6" s="326">
        <v>0</v>
      </c>
      <c r="D6" s="326">
        <v>0</v>
      </c>
      <c r="E6" s="326">
        <v>0</v>
      </c>
      <c r="F6" s="326">
        <v>0</v>
      </c>
      <c r="G6" s="326">
        <v>0</v>
      </c>
      <c r="H6" s="327">
        <f t="shared" si="0"/>
        <v>0</v>
      </c>
    </row>
    <row r="7" spans="2:8" ht="15.75" customHeight="1">
      <c r="B7" s="328" t="s">
        <v>86</v>
      </c>
      <c r="C7" s="329">
        <v>0</v>
      </c>
      <c r="D7" s="329">
        <v>0</v>
      </c>
      <c r="E7" s="329">
        <v>0</v>
      </c>
      <c r="F7" s="330">
        <v>544</v>
      </c>
      <c r="G7" s="329"/>
      <c r="H7" s="331">
        <f t="shared" si="0"/>
        <v>544</v>
      </c>
    </row>
    <row r="8" spans="2:8" ht="15.75" customHeight="1">
      <c r="B8" s="332" t="s">
        <v>87</v>
      </c>
      <c r="C8" s="333">
        <f>SUM(C5:C7)</f>
        <v>0</v>
      </c>
      <c r="D8" s="333">
        <f>SUM(D5:D7)</f>
        <v>0</v>
      </c>
      <c r="E8" s="333">
        <f>SUM(E5:E7)</f>
        <v>0</v>
      </c>
      <c r="F8" s="334">
        <f>SUM(F5:F7)</f>
        <v>544</v>
      </c>
      <c r="G8" s="333">
        <f>SUM(G5:G7)</f>
        <v>0</v>
      </c>
      <c r="H8" s="335">
        <f>SUM(H5:H7)</f>
        <v>544</v>
      </c>
    </row>
    <row r="9" spans="2:17" ht="15.75" customHeight="1">
      <c r="B9" s="336" t="s">
        <v>88</v>
      </c>
      <c r="C9" s="337">
        <v>0</v>
      </c>
      <c r="D9" s="337">
        <v>0</v>
      </c>
      <c r="E9" s="337">
        <v>0</v>
      </c>
      <c r="F9" s="338">
        <v>47</v>
      </c>
      <c r="G9" s="337">
        <v>0</v>
      </c>
      <c r="H9" s="339">
        <f aca="true" t="shared" si="1" ref="H9:H12">SUM(C9:G9)</f>
        <v>47</v>
      </c>
      <c r="J9" s="340"/>
      <c r="K9" s="340"/>
      <c r="L9" s="341"/>
      <c r="M9" s="341"/>
      <c r="N9" s="341"/>
      <c r="O9" s="341"/>
      <c r="P9" s="341"/>
      <c r="Q9" s="341"/>
    </row>
    <row r="10" spans="2:8" ht="15.75" customHeight="1">
      <c r="B10" s="325" t="s">
        <v>89</v>
      </c>
      <c r="C10" s="342">
        <v>0</v>
      </c>
      <c r="D10" s="342">
        <v>0</v>
      </c>
      <c r="E10" s="342">
        <v>0</v>
      </c>
      <c r="F10" s="342">
        <v>0</v>
      </c>
      <c r="G10" s="342">
        <v>0</v>
      </c>
      <c r="H10" s="343">
        <f t="shared" si="1"/>
        <v>0</v>
      </c>
    </row>
    <row r="11" spans="2:8" ht="15.75" customHeight="1">
      <c r="B11" s="328" t="s">
        <v>90</v>
      </c>
      <c r="C11" s="329">
        <v>0</v>
      </c>
      <c r="D11" s="329">
        <v>0</v>
      </c>
      <c r="E11" s="329">
        <v>0</v>
      </c>
      <c r="F11" s="330">
        <v>493</v>
      </c>
      <c r="G11" s="329">
        <v>0</v>
      </c>
      <c r="H11" s="331">
        <f t="shared" si="1"/>
        <v>493</v>
      </c>
    </row>
    <row r="12" spans="2:8" ht="15.75" customHeight="1">
      <c r="B12" s="325" t="s">
        <v>91</v>
      </c>
      <c r="C12" s="342">
        <v>0</v>
      </c>
      <c r="D12" s="342">
        <v>0</v>
      </c>
      <c r="E12" s="342">
        <v>0</v>
      </c>
      <c r="F12" s="342">
        <v>0</v>
      </c>
      <c r="G12" s="342">
        <v>0</v>
      </c>
      <c r="H12" s="343">
        <f t="shared" si="1"/>
        <v>0</v>
      </c>
    </row>
    <row r="13" spans="2:8" ht="15.75" customHeight="1">
      <c r="B13" s="332" t="s">
        <v>92</v>
      </c>
      <c r="C13" s="344">
        <f>SUM(C9:C12)</f>
        <v>0</v>
      </c>
      <c r="D13" s="344">
        <f>SUM(D9:D12)</f>
        <v>0</v>
      </c>
      <c r="E13" s="344">
        <f>SUM(E9:E12)</f>
        <v>0</v>
      </c>
      <c r="F13" s="334">
        <f>SUM(F9:F12)</f>
        <v>540</v>
      </c>
      <c r="G13" s="344">
        <f>SUM(G9:G12)</f>
        <v>0</v>
      </c>
      <c r="H13" s="335">
        <f>SUM(H9:H12)</f>
        <v>540</v>
      </c>
    </row>
    <row r="14" spans="2:8" ht="15.75" customHeight="1">
      <c r="B14" s="345" t="s">
        <v>93</v>
      </c>
      <c r="C14" s="346">
        <f>SUM(C8+C13)</f>
        <v>0</v>
      </c>
      <c r="D14" s="346">
        <f>SUM(D8+D13)</f>
        <v>0</v>
      </c>
      <c r="E14" s="346">
        <f>SUM(E8+E13)</f>
        <v>0</v>
      </c>
      <c r="F14" s="347">
        <f>F13+F8</f>
        <v>1084</v>
      </c>
      <c r="G14" s="346">
        <f>SUM(G8+G13)</f>
        <v>0</v>
      </c>
      <c r="H14" s="347">
        <f>H13+H8</f>
        <v>1084</v>
      </c>
    </row>
  </sheetData>
  <sheetProtection/>
  <mergeCells count="7">
    <mergeCell ref="B2:B4"/>
    <mergeCell ref="C2:C4"/>
    <mergeCell ref="D2:D4"/>
    <mergeCell ref="E2:E4"/>
    <mergeCell ref="F2:F4"/>
    <mergeCell ref="G2:G4"/>
    <mergeCell ref="H2:H4"/>
  </mergeCells>
  <printOptions/>
  <pageMargins left="0.7875" right="0.45416666666666666" top="1.8201388888888888" bottom="1.0527777777777778" header="0.7875" footer="0.7875"/>
  <pageSetup horizontalDpi="300" verticalDpi="300" orientation="portrait"/>
  <headerFooter alignWithMargins="0">
    <oddHeader>&amp;C&amp;"Calibri,Bold"&amp;16Production Goals as of January 1st, 2012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workbookViewId="0" topLeftCell="A1">
      <selection activeCell="B22" sqref="B22"/>
    </sheetView>
  </sheetViews>
  <sheetFormatPr defaultColWidth="9.140625" defaultRowHeight="15"/>
  <cols>
    <col min="1" max="1" width="19.421875" style="0" customWidth="1"/>
    <col min="2" max="2" width="30.421875" style="0" customWidth="1"/>
    <col min="3" max="16384" width="7.421875" style="0" customWidth="1"/>
  </cols>
  <sheetData>
    <row r="1" spans="1:4" s="162" customFormat="1" ht="12.75" customHeight="1">
      <c r="A1" s="348" t="s">
        <v>94</v>
      </c>
      <c r="D1" s="349"/>
    </row>
    <row r="2" spans="1:2" ht="15" customHeight="1">
      <c r="A2" s="350" t="s">
        <v>95</v>
      </c>
      <c r="B2" s="351" t="s">
        <v>96</v>
      </c>
    </row>
    <row r="3" spans="1:2" ht="15" customHeight="1">
      <c r="A3" s="350" t="s">
        <v>9</v>
      </c>
      <c r="B3" s="351" t="s">
        <v>97</v>
      </c>
    </row>
    <row r="4" spans="1:2" ht="15" customHeight="1">
      <c r="A4" s="350" t="s">
        <v>98</v>
      </c>
      <c r="B4" s="351" t="s">
        <v>99</v>
      </c>
    </row>
    <row r="5" spans="1:2" ht="15" customHeight="1">
      <c r="A5" s="350" t="s">
        <v>7</v>
      </c>
      <c r="B5" s="351" t="s">
        <v>100</v>
      </c>
    </row>
    <row r="6" ht="15.75">
      <c r="A6" t="s">
        <v>101</v>
      </c>
    </row>
    <row r="7" spans="1:2" ht="15.75">
      <c r="A7" s="352" t="s">
        <v>102</v>
      </c>
      <c r="B7" s="353" t="s">
        <v>96</v>
      </c>
    </row>
    <row r="8" spans="1:2" ht="15.75">
      <c r="A8" s="352" t="s">
        <v>11</v>
      </c>
      <c r="B8" s="353" t="s">
        <v>97</v>
      </c>
    </row>
    <row r="9" spans="1:2" ht="15.75">
      <c r="A9" s="352" t="s">
        <v>12</v>
      </c>
      <c r="B9" s="353" t="s">
        <v>99</v>
      </c>
    </row>
    <row r="10" spans="1:2" ht="15.75">
      <c r="A10" s="352" t="s">
        <v>10</v>
      </c>
      <c r="B10" s="353" t="s">
        <v>100</v>
      </c>
    </row>
    <row r="11" ht="15.75">
      <c r="A11" t="s">
        <v>101</v>
      </c>
    </row>
    <row r="12" ht="15.75"/>
    <row r="13" ht="15.75"/>
    <row r="14" ht="15.75"/>
    <row r="15" ht="15.75"/>
    <row r="16" ht="15.75"/>
    <row r="17" ht="15.75"/>
    <row r="18" ht="15.75"/>
    <row r="19" ht="15.75"/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="120" zoomScaleNormal="120" workbookViewId="0" topLeftCell="B13">
      <selection activeCell="L33" sqref="L33"/>
    </sheetView>
  </sheetViews>
  <sheetFormatPr defaultColWidth="9.140625" defaultRowHeight="15"/>
  <cols>
    <col min="1" max="1" width="2.421875" style="354" customWidth="1"/>
    <col min="2" max="2" width="19.7109375" style="0" customWidth="1"/>
    <col min="3" max="3" width="17.421875" style="0" customWidth="1"/>
    <col min="4" max="4" width="1.421875" style="194" customWidth="1"/>
    <col min="5" max="5" width="18.421875" style="0" customWidth="1"/>
    <col min="6" max="6" width="2.00390625" style="194" customWidth="1"/>
    <col min="7" max="7" width="17.421875" style="0" customWidth="1"/>
    <col min="8" max="8" width="1.57421875" style="0" customWidth="1"/>
    <col min="9" max="10" width="21.421875" style="355" customWidth="1"/>
    <col min="11" max="11" width="1.421875" style="0" customWidth="1"/>
    <col min="12" max="12" width="7.421875" style="0" customWidth="1"/>
    <col min="13" max="13" width="18.421875" style="0" customWidth="1"/>
    <col min="14" max="16384" width="7.421875" style="0" customWidth="1"/>
  </cols>
  <sheetData>
    <row r="1" spans="1:10" ht="21" customHeight="1">
      <c r="A1" s="127" t="s">
        <v>31</v>
      </c>
      <c r="B1" s="128" t="s">
        <v>32</v>
      </c>
      <c r="C1" s="128"/>
      <c r="D1" s="128"/>
      <c r="E1" s="128"/>
      <c r="F1" s="128"/>
      <c r="G1" s="128"/>
      <c r="H1" s="128"/>
      <c r="I1" s="128"/>
      <c r="J1" s="128"/>
    </row>
    <row r="2" spans="1:10" ht="50.25" customHeight="1">
      <c r="A2" s="127">
        <v>1</v>
      </c>
      <c r="B2" s="129" t="s">
        <v>33</v>
      </c>
      <c r="C2" s="130"/>
      <c r="D2" s="130"/>
      <c r="E2" s="131"/>
      <c r="F2" s="132"/>
      <c r="G2" s="133"/>
      <c r="H2" s="133"/>
      <c r="I2" s="133"/>
      <c r="J2" s="133"/>
    </row>
    <row r="3" spans="1:10" ht="18" customHeight="1">
      <c r="A3" s="127">
        <v>2</v>
      </c>
      <c r="B3" s="134"/>
      <c r="C3" s="135" t="s">
        <v>34</v>
      </c>
      <c r="D3" s="135"/>
      <c r="E3" s="136"/>
      <c r="F3" s="137"/>
      <c r="G3" s="138" t="s">
        <v>35</v>
      </c>
      <c r="H3" s="138"/>
      <c r="I3" s="356" t="s">
        <v>36</v>
      </c>
      <c r="J3" s="356"/>
    </row>
    <row r="4" spans="1:10" ht="18" customHeight="1">
      <c r="A4" s="127">
        <v>3</v>
      </c>
      <c r="B4" s="140" t="s">
        <v>37</v>
      </c>
      <c r="C4" s="141">
        <v>0</v>
      </c>
      <c r="D4" s="142"/>
      <c r="E4" s="143"/>
      <c r="F4" s="144"/>
      <c r="G4" s="145"/>
      <c r="H4" s="145"/>
      <c r="I4" s="357">
        <f ca="1">TODAY()</f>
        <v>44480</v>
      </c>
      <c r="J4" s="358">
        <v>0.33239152777777775</v>
      </c>
    </row>
    <row r="5" spans="1:15" ht="18" customHeight="1">
      <c r="A5" s="127">
        <v>4</v>
      </c>
      <c r="B5" s="140" t="s">
        <v>39</v>
      </c>
      <c r="C5" s="141">
        <v>251000.22</v>
      </c>
      <c r="D5" s="142"/>
      <c r="E5" s="143"/>
      <c r="F5" s="144"/>
      <c r="G5" s="145"/>
      <c r="H5" s="145"/>
      <c r="I5" s="149"/>
      <c r="J5" s="149"/>
      <c r="O5" s="286"/>
    </row>
    <row r="6" spans="1:10" ht="21" customHeight="1">
      <c r="A6" s="127">
        <v>5</v>
      </c>
      <c r="B6" s="151" t="s">
        <v>41</v>
      </c>
      <c r="C6" s="152">
        <f>(C5+C4)</f>
        <v>251000.22</v>
      </c>
      <c r="D6" s="153"/>
      <c r="E6" s="152"/>
      <c r="F6" s="153"/>
      <c r="G6" s="154">
        <f aca="true" t="shared" si="0" ref="G6:G8">C6+E6</f>
        <v>251000.22</v>
      </c>
      <c r="H6" s="155"/>
      <c r="I6" s="86"/>
      <c r="J6" s="86"/>
    </row>
    <row r="7" spans="1:11" ht="21" customHeight="1">
      <c r="A7" s="127">
        <v>6</v>
      </c>
      <c r="B7" s="156" t="s">
        <v>16</v>
      </c>
      <c r="C7" s="157">
        <f>'2021-22 Data'!F27+'2021-22 Data'!N27+'2021-22 Data'!V27+'2021-22 Data'!AD27+'2021-22 Data'!AL27+'2021-22 Data'!AT27+'2021-22 Data'!BB27+'2021-22 Data'!BJ27+'2021-22 Data'!BR27</f>
        <v>100083</v>
      </c>
      <c r="D7" s="158"/>
      <c r="E7" s="159"/>
      <c r="F7" s="158"/>
      <c r="G7" s="160">
        <f t="shared" si="0"/>
        <v>100083</v>
      </c>
      <c r="H7" s="161"/>
      <c r="I7" s="86"/>
      <c r="J7" s="86"/>
      <c r="K7" s="162"/>
    </row>
    <row r="8" spans="1:10" ht="21" customHeight="1">
      <c r="A8" s="127">
        <v>7</v>
      </c>
      <c r="B8" s="163" t="s">
        <v>42</v>
      </c>
      <c r="C8" s="164">
        <f>'2021-22 Data'!$F$28+'2021-22 Data'!$N$28+'2021-22 Data'!$V$28+'2021-22 Data'!$AD$28+'2021-22 Data'!$AL$28+'2021-22 Data'!$AT$28+'2021-22 Data'!$BB$28+'2021-22 Data'!$BJ$28+'2021-22 Data'!$BR$28</f>
        <v>0</v>
      </c>
      <c r="D8" s="165"/>
      <c r="E8" s="166"/>
      <c r="F8" s="165"/>
      <c r="G8" s="167">
        <f t="shared" si="0"/>
        <v>0</v>
      </c>
      <c r="H8" s="168"/>
      <c r="I8" s="86"/>
      <c r="J8" s="86"/>
    </row>
    <row r="9" spans="1:11" ht="21" customHeight="1">
      <c r="A9" s="359">
        <v>8</v>
      </c>
      <c r="B9" s="169" t="s">
        <v>43</v>
      </c>
      <c r="C9" s="169"/>
      <c r="D9" s="169"/>
      <c r="E9" s="169"/>
      <c r="F9" s="170"/>
      <c r="G9" s="171">
        <f>SUM(G7:G8)</f>
        <v>100083</v>
      </c>
      <c r="H9" s="172"/>
      <c r="I9" s="86"/>
      <c r="J9" s="86"/>
      <c r="K9" s="162"/>
    </row>
    <row r="10" spans="1:11" ht="21" customHeight="1">
      <c r="A10" s="127">
        <v>9</v>
      </c>
      <c r="B10" s="173" t="s">
        <v>44</v>
      </c>
      <c r="C10" s="173"/>
      <c r="D10" s="173"/>
      <c r="E10" s="173"/>
      <c r="F10" s="174"/>
      <c r="G10" s="175">
        <v>0</v>
      </c>
      <c r="H10" s="172"/>
      <c r="I10" s="360" t="s">
        <v>103</v>
      </c>
      <c r="J10" s="360"/>
      <c r="K10" s="162"/>
    </row>
    <row r="11" spans="1:11" ht="21" customHeight="1">
      <c r="A11" s="127">
        <v>10</v>
      </c>
      <c r="B11" s="177" t="s">
        <v>46</v>
      </c>
      <c r="C11" s="177"/>
      <c r="D11" s="177"/>
      <c r="E11" s="177"/>
      <c r="F11" s="178"/>
      <c r="G11" s="361">
        <v>61864.28</v>
      </c>
      <c r="H11" s="168"/>
      <c r="I11" s="362" t="s">
        <v>104</v>
      </c>
      <c r="J11" s="362"/>
      <c r="K11" s="162"/>
    </row>
    <row r="12" spans="1:13" ht="29.25" customHeight="1">
      <c r="A12" s="127">
        <v>11</v>
      </c>
      <c r="B12" s="181" t="s">
        <v>48</v>
      </c>
      <c r="C12" s="181"/>
      <c r="D12" s="181"/>
      <c r="E12" s="181"/>
      <c r="F12" s="182"/>
      <c r="G12" s="183">
        <f>SUM(G9:G11)</f>
        <v>161947.28</v>
      </c>
      <c r="H12" s="184"/>
      <c r="I12" s="185" t="s">
        <v>49</v>
      </c>
      <c r="J12" s="186">
        <f>G13+G8</f>
        <v>89052.94</v>
      </c>
      <c r="K12" s="162"/>
      <c r="L12" s="363" t="s">
        <v>50</v>
      </c>
      <c r="M12" s="188" t="s">
        <v>105</v>
      </c>
    </row>
    <row r="13" spans="1:13" ht="27" customHeight="1">
      <c r="A13" s="127">
        <v>12</v>
      </c>
      <c r="B13" s="189" t="s">
        <v>52</v>
      </c>
      <c r="C13" s="189"/>
      <c r="D13" s="189"/>
      <c r="E13" s="189"/>
      <c r="F13" s="190"/>
      <c r="G13" s="191">
        <f>G6-G12</f>
        <v>89052.94</v>
      </c>
      <c r="H13" s="192"/>
      <c r="I13" s="364" t="s">
        <v>53</v>
      </c>
      <c r="J13" s="364"/>
      <c r="M13" s="188"/>
    </row>
    <row r="14" spans="1:13" ht="16.5" customHeight="1">
      <c r="A14" s="127">
        <v>13</v>
      </c>
      <c r="B14" s="86"/>
      <c r="C14" s="86"/>
      <c r="D14" s="86"/>
      <c r="E14" s="86"/>
      <c r="F14" s="86"/>
      <c r="G14" s="86"/>
      <c r="H14" s="86"/>
      <c r="I14" s="365" t="s">
        <v>54</v>
      </c>
      <c r="J14" s="366">
        <v>0</v>
      </c>
      <c r="K14" s="367"/>
      <c r="M14" s="368">
        <f>IF(J12=J16,"TOTALS MATCH"&amp;T(_xlfn.ORG.OPENOFFICE.STYLE("GOOD")),"TOTALS DO NOT MATCH"&amp;T(_xlfn.ORG.OPENOFFICE.STYLE("Bad")))</f>
        <v>0</v>
      </c>
    </row>
    <row r="15" spans="1:13" ht="16.5" customHeight="1">
      <c r="A15" s="127">
        <v>14</v>
      </c>
      <c r="B15" s="86"/>
      <c r="C15" s="86"/>
      <c r="D15" s="86"/>
      <c r="E15" s="199"/>
      <c r="F15" s="200"/>
      <c r="G15" s="86"/>
      <c r="H15" s="86"/>
      <c r="I15" s="369" t="s">
        <v>55</v>
      </c>
      <c r="J15" s="202">
        <v>97249.33</v>
      </c>
      <c r="K15" s="370"/>
      <c r="M15" s="368"/>
    </row>
    <row r="16" spans="1:14" ht="16.5" customHeight="1">
      <c r="A16" s="127">
        <v>15</v>
      </c>
      <c r="B16" s="86"/>
      <c r="C16" s="86"/>
      <c r="D16" s="86"/>
      <c r="E16" s="86"/>
      <c r="F16" s="86"/>
      <c r="G16" s="86"/>
      <c r="H16" s="86"/>
      <c r="I16" s="371" t="s">
        <v>19</v>
      </c>
      <c r="J16" s="372">
        <f>SUM(J14:J15)</f>
        <v>97249.33</v>
      </c>
      <c r="L16" s="373" t="s">
        <v>56</v>
      </c>
      <c r="M16" s="368"/>
      <c r="N16" s="206"/>
    </row>
    <row r="17" spans="1:14" ht="16.5" customHeight="1">
      <c r="A17" s="127">
        <v>16</v>
      </c>
      <c r="B17" s="86"/>
      <c r="C17" s="86"/>
      <c r="D17" s="86"/>
      <c r="E17" s="86"/>
      <c r="F17" s="86"/>
      <c r="G17" s="86"/>
      <c r="H17" s="86"/>
      <c r="I17" s="86"/>
      <c r="J17" s="86"/>
      <c r="L17" s="206"/>
      <c r="M17" s="206"/>
      <c r="N17" s="206"/>
    </row>
    <row r="18" spans="1:10" ht="15.75" customHeight="1">
      <c r="A18" s="127">
        <v>17</v>
      </c>
      <c r="B18" s="374" t="s">
        <v>57</v>
      </c>
      <c r="C18" s="208" t="s">
        <v>58</v>
      </c>
      <c r="D18" s="209"/>
      <c r="E18" s="208" t="s">
        <v>59</v>
      </c>
      <c r="F18" s="209"/>
      <c r="G18" s="210" t="s">
        <v>60</v>
      </c>
      <c r="H18" s="211"/>
      <c r="I18" s="212" t="s">
        <v>61</v>
      </c>
      <c r="J18" s="86"/>
    </row>
    <row r="19" spans="1:10" ht="15.75" customHeight="1">
      <c r="A19" s="127">
        <v>18</v>
      </c>
      <c r="B19" s="375" t="s">
        <v>62</v>
      </c>
      <c r="C19" s="214">
        <v>0</v>
      </c>
      <c r="D19" s="215" t="s">
        <v>63</v>
      </c>
      <c r="E19" s="214">
        <v>0</v>
      </c>
      <c r="F19" s="216" t="s">
        <v>64</v>
      </c>
      <c r="G19" s="217">
        <f aca="true" t="shared" si="1" ref="G19:G20">C19-E19</f>
        <v>0</v>
      </c>
      <c r="H19" s="218"/>
      <c r="I19" s="219">
        <f>IF((E19+E20)=0,"",G9/(E19+E20))</f>
        <v>7698.692307692308</v>
      </c>
      <c r="J19" s="86"/>
    </row>
    <row r="20" spans="1:10" ht="15.75" customHeight="1">
      <c r="A20" s="127">
        <v>19</v>
      </c>
      <c r="B20" s="376" t="s">
        <v>65</v>
      </c>
      <c r="C20" s="221">
        <f>'2021-2022 Production Goals'!F9</f>
        <v>47</v>
      </c>
      <c r="D20" s="222" t="s">
        <v>63</v>
      </c>
      <c r="E20" s="223">
        <f>'2021-22 Data'!F31+'2021-22 Data'!N31+'2021-22 Data'!V31+'2021-22 Data'!AD31+'2021-22 Data'!AL31+'2021-22 Data'!AT31+'2021-22 Data'!BB31+'2021-22 Data'!BJ31+'2021-22 Data'!BR31+'2021-22 Data'!BZ31+'2021-22 Data'!CH31+'2021-22 Data'!CP31</f>
        <v>13</v>
      </c>
      <c r="F20" s="224" t="s">
        <v>64</v>
      </c>
      <c r="G20" s="221">
        <f t="shared" si="1"/>
        <v>34</v>
      </c>
      <c r="H20" s="225"/>
      <c r="I20" s="219"/>
      <c r="J20" s="86"/>
    </row>
    <row r="21" spans="1:10" ht="15.75">
      <c r="A21" s="127">
        <v>20</v>
      </c>
      <c r="B21" s="86"/>
      <c r="C21" s="86"/>
      <c r="D21" s="88"/>
      <c r="E21" s="86"/>
      <c r="F21" s="88"/>
      <c r="G21" s="86"/>
      <c r="H21" s="86"/>
      <c r="I21" s="226"/>
      <c r="J21" s="226"/>
    </row>
    <row r="22" spans="1:10" ht="15.75">
      <c r="A22" s="127">
        <v>21</v>
      </c>
      <c r="B22" s="86"/>
      <c r="C22" s="86"/>
      <c r="D22" s="88"/>
      <c r="E22" s="86"/>
      <c r="F22" s="88"/>
      <c r="G22" s="86"/>
      <c r="H22" s="86"/>
      <c r="I22" s="226"/>
      <c r="J22" s="226"/>
    </row>
    <row r="23" spans="1:10" ht="15.75">
      <c r="A23" s="127">
        <v>22</v>
      </c>
      <c r="B23" s="227" t="s">
        <v>66</v>
      </c>
      <c r="C23" s="377">
        <f>'2021-22 Data'!$F$32+'2021-22 Data'!$N$32+'2021-22 Data'!$V$32+'2021-22 Data'!$AD$32+'2021-22 Data'!$AL$32+'2021-22 Data'!$AT$32+'2021-22 Data'!$BB$32+'2021-22 Data'!$BJ$32+'2021-22 Data'!$BR$32</f>
        <v>4537.76</v>
      </c>
      <c r="D23" s="88"/>
      <c r="E23" s="86"/>
      <c r="F23" s="88"/>
      <c r="G23" s="86"/>
      <c r="H23" s="86"/>
      <c r="I23" s="226"/>
      <c r="J23" s="226"/>
    </row>
    <row r="24" spans="1:10" ht="15.75">
      <c r="A24" s="127">
        <v>23</v>
      </c>
      <c r="B24" s="229" t="s">
        <v>67</v>
      </c>
      <c r="C24" s="378">
        <f>'2021-22 Data'!$F$33+'2021-22 Data'!$N$33+'2021-22 Data'!$V$33+'2021-22 Data'!$AD$33+'2021-22 Data'!$AL$33+'2021-22 Data'!$AT$33+'2021-22 Data'!$BB$33+'2021-22 Data'!$BJ$33+'2021-22 Data'!$BR$33</f>
        <v>0</v>
      </c>
      <c r="D24" s="88"/>
      <c r="E24" s="86"/>
      <c r="F24" s="88"/>
      <c r="G24" s="86"/>
      <c r="H24" s="86"/>
      <c r="I24" s="226"/>
      <c r="J24" s="226"/>
    </row>
    <row r="25" spans="1:10" ht="15.75">
      <c r="A25" s="127">
        <v>24</v>
      </c>
      <c r="B25" s="379" t="s">
        <v>68</v>
      </c>
      <c r="C25" s="380">
        <f>SUM(C23:C24)</f>
        <v>4537.76</v>
      </c>
      <c r="D25" s="88"/>
      <c r="E25" s="86"/>
      <c r="F25" s="88"/>
      <c r="G25" s="86"/>
      <c r="H25" s="86"/>
      <c r="I25" s="226"/>
      <c r="J25" s="226"/>
    </row>
    <row r="26" spans="1:10" ht="15.75" customHeight="1">
      <c r="A26" s="127">
        <v>25</v>
      </c>
      <c r="D26"/>
      <c r="F26"/>
      <c r="I26"/>
      <c r="J26"/>
    </row>
    <row r="27" spans="1:10" ht="15.75" customHeight="1">
      <c r="A27" s="127">
        <v>26</v>
      </c>
      <c r="D27"/>
      <c r="F27"/>
      <c r="I27"/>
      <c r="J27"/>
    </row>
    <row r="28" spans="1:10" ht="21" customHeight="1">
      <c r="A28" s="127">
        <v>27</v>
      </c>
      <c r="B28" s="233" t="s">
        <v>69</v>
      </c>
      <c r="C28" s="233"/>
      <c r="D28" s="233"/>
      <c r="E28" s="233"/>
      <c r="F28" s="233"/>
      <c r="G28" s="233"/>
      <c r="H28" s="233"/>
      <c r="I28" s="233"/>
      <c r="J28" s="233"/>
    </row>
    <row r="29" spans="1:10" ht="50.25" customHeight="1">
      <c r="A29" s="127">
        <v>28</v>
      </c>
      <c r="B29" s="234" t="s">
        <v>70</v>
      </c>
      <c r="C29" s="131"/>
      <c r="D29" s="130"/>
      <c r="E29" s="131"/>
      <c r="F29" s="132"/>
      <c r="G29" s="133"/>
      <c r="H29" s="133"/>
      <c r="I29" s="133"/>
      <c r="J29" s="133"/>
    </row>
    <row r="30" spans="1:10" ht="18" customHeight="1">
      <c r="A30" s="127">
        <v>29</v>
      </c>
      <c r="B30" s="235"/>
      <c r="C30" s="135" t="s">
        <v>34</v>
      </c>
      <c r="D30" s="236"/>
      <c r="E30" s="237"/>
      <c r="F30" s="238"/>
      <c r="G30" s="239" t="s">
        <v>19</v>
      </c>
      <c r="H30" s="239"/>
      <c r="I30" s="381" t="s">
        <v>36</v>
      </c>
      <c r="J30" s="381"/>
    </row>
    <row r="31" spans="1:13" ht="18" customHeight="1">
      <c r="A31" s="127">
        <v>30</v>
      </c>
      <c r="B31" s="241" t="s">
        <v>37</v>
      </c>
      <c r="C31" s="242">
        <v>1065730.37</v>
      </c>
      <c r="D31" s="243"/>
      <c r="E31" s="244"/>
      <c r="F31" s="245"/>
      <c r="G31" s="246"/>
      <c r="H31" s="246"/>
      <c r="I31" s="382">
        <f>I4</f>
        <v>44480</v>
      </c>
      <c r="J31" s="383">
        <f>J4</f>
        <v>0.33239152777777775</v>
      </c>
      <c r="M31" s="384"/>
    </row>
    <row r="32" spans="1:10" ht="18" customHeight="1">
      <c r="A32" s="127">
        <v>31</v>
      </c>
      <c r="B32" s="241" t="s">
        <v>39</v>
      </c>
      <c r="C32" s="242">
        <v>1965261.15</v>
      </c>
      <c r="D32" s="243"/>
      <c r="E32" s="244"/>
      <c r="F32" s="245"/>
      <c r="G32" s="246"/>
      <c r="H32" s="246"/>
      <c r="I32" s="250"/>
      <c r="J32" s="251"/>
    </row>
    <row r="33" spans="1:15" s="256" customFormat="1" ht="21" customHeight="1">
      <c r="A33" s="127">
        <v>32</v>
      </c>
      <c r="B33" s="252" t="s">
        <v>41</v>
      </c>
      <c r="C33" s="152">
        <f>(C32+C31)</f>
        <v>3030991.52</v>
      </c>
      <c r="D33" s="253"/>
      <c r="E33" s="152"/>
      <c r="F33" s="253"/>
      <c r="G33" s="254">
        <f aca="true" t="shared" si="2" ref="G33:G35">C33+E33</f>
        <v>3030991.52</v>
      </c>
      <c r="H33" s="255"/>
      <c r="I33"/>
      <c r="J33"/>
      <c r="L33"/>
      <c r="M33"/>
      <c r="N33"/>
      <c r="O33"/>
    </row>
    <row r="34" spans="1:15" s="256" customFormat="1" ht="21" customHeight="1">
      <c r="A34" s="127">
        <v>33</v>
      </c>
      <c r="B34" s="257" t="s">
        <v>16</v>
      </c>
      <c r="C34" s="157">
        <f>'2021-22 Data'!F37+'2021-22 Data'!N37+'2021-22 Data'!V37+'2021-22 Data'!AD37+'2021-22 Data'!AL37+'2021-22 Data'!AT37+'2021-22 Data'!BB37+'2021-22 Data'!BJ37+'2021-22 Data'!BR37</f>
        <v>1229400.88</v>
      </c>
      <c r="D34" s="258"/>
      <c r="E34" s="259"/>
      <c r="F34" s="258"/>
      <c r="G34" s="260">
        <f t="shared" si="2"/>
        <v>1229400.88</v>
      </c>
      <c r="H34" s="261"/>
      <c r="I34"/>
      <c r="J34"/>
      <c r="L34" s="262"/>
      <c r="M34"/>
      <c r="N34"/>
      <c r="O34"/>
    </row>
    <row r="35" spans="1:10" ht="21" customHeight="1">
      <c r="A35" s="127">
        <v>34</v>
      </c>
      <c r="B35" s="263" t="s">
        <v>42</v>
      </c>
      <c r="C35" s="164">
        <f>'2021-22 Data'!F38+'2021-22 Data'!N38+'2021-22 Data'!V38+'2021-22 Data'!AD38+'2021-22 Data'!AL38+'2021-22 Data'!AT38+'2021-22 Data'!BB38+'2021-22 Data'!BJ38+'2021-22 Data'!BR38</f>
        <v>84051.66</v>
      </c>
      <c r="D35" s="264"/>
      <c r="E35" s="164"/>
      <c r="F35" s="264"/>
      <c r="G35" s="265">
        <f t="shared" si="2"/>
        <v>84051.66</v>
      </c>
      <c r="H35" s="168"/>
      <c r="I35"/>
      <c r="J35" s="266"/>
    </row>
    <row r="36" spans="1:13" ht="21" customHeight="1">
      <c r="A36" s="127">
        <v>35</v>
      </c>
      <c r="B36" s="267" t="s">
        <v>43</v>
      </c>
      <c r="C36" s="267"/>
      <c r="D36" s="267"/>
      <c r="E36" s="267"/>
      <c r="F36" s="268"/>
      <c r="G36" s="269">
        <f>SUM(G34:G35)</f>
        <v>1313452.5399999998</v>
      </c>
      <c r="H36" s="270"/>
      <c r="I36"/>
      <c r="J36"/>
      <c r="M36" s="271"/>
    </row>
    <row r="37" spans="1:11" ht="21" customHeight="1">
      <c r="A37" s="127">
        <v>36</v>
      </c>
      <c r="B37" s="173" t="s">
        <v>44</v>
      </c>
      <c r="C37" s="173"/>
      <c r="D37" s="173"/>
      <c r="E37" s="173"/>
      <c r="F37" s="272"/>
      <c r="G37" s="385">
        <v>359184.51</v>
      </c>
      <c r="H37" s="274"/>
      <c r="I37" s="386" t="s">
        <v>103</v>
      </c>
      <c r="J37" s="386"/>
      <c r="K37" s="276"/>
    </row>
    <row r="38" spans="1:12" ht="21" customHeight="1">
      <c r="A38" s="127">
        <v>37</v>
      </c>
      <c r="B38" s="177" t="s">
        <v>46</v>
      </c>
      <c r="C38" s="177"/>
      <c r="D38" s="177"/>
      <c r="E38" s="177"/>
      <c r="F38" s="277"/>
      <c r="G38" s="278">
        <v>1188803.4</v>
      </c>
      <c r="H38" s="277"/>
      <c r="I38" s="387" t="s">
        <v>104</v>
      </c>
      <c r="J38" s="387"/>
      <c r="K38" s="276"/>
      <c r="L38" s="280"/>
    </row>
    <row r="39" spans="1:15" s="281" customFormat="1" ht="29.25" customHeight="1">
      <c r="A39" s="127">
        <v>38</v>
      </c>
      <c r="B39" s="181" t="s">
        <v>75</v>
      </c>
      <c r="C39" s="181"/>
      <c r="D39" s="181"/>
      <c r="E39" s="181"/>
      <c r="F39" s="182"/>
      <c r="G39" s="183">
        <f>SUM(G36:G38)</f>
        <v>2861440.4499999997</v>
      </c>
      <c r="H39" s="184"/>
      <c r="I39" s="185" t="s">
        <v>49</v>
      </c>
      <c r="J39" s="186">
        <f>G40+G35</f>
        <v>253602.7300000003</v>
      </c>
      <c r="L39" s="363" t="s">
        <v>50</v>
      </c>
      <c r="M39" s="188" t="s">
        <v>105</v>
      </c>
      <c r="N39"/>
      <c r="O39"/>
    </row>
    <row r="40" spans="1:13" ht="27" customHeight="1">
      <c r="A40" s="127">
        <v>39</v>
      </c>
      <c r="B40" s="189" t="s">
        <v>52</v>
      </c>
      <c r="C40" s="189"/>
      <c r="D40" s="189"/>
      <c r="E40" s="189"/>
      <c r="F40" s="283"/>
      <c r="G40" s="191">
        <f>G33-G39</f>
        <v>169551.0700000003</v>
      </c>
      <c r="H40" s="192"/>
      <c r="I40" s="388" t="s">
        <v>53</v>
      </c>
      <c r="J40" s="388"/>
      <c r="M40" s="188"/>
    </row>
    <row r="41" spans="1:13" ht="15.75" customHeight="1">
      <c r="A41" s="127">
        <v>40</v>
      </c>
      <c r="D41"/>
      <c r="F41"/>
      <c r="I41" s="365" t="s">
        <v>54</v>
      </c>
      <c r="J41" s="389">
        <v>418011.35</v>
      </c>
      <c r="K41" s="367"/>
      <c r="M41" s="390">
        <f>IF(J39=J43,"TOTALS MATCH"&amp;T(_xlfn.ORG.OPENOFFICE.STYLE("GOOD")),"TOTALS DO NOT MATCH"&amp;T(_xlfn.ORG.OPENOFFICE.STYLE("Bad")))</f>
        <v>0</v>
      </c>
    </row>
    <row r="42" spans="1:13" ht="15.75" customHeight="1">
      <c r="A42" s="127">
        <v>41</v>
      </c>
      <c r="C42" s="285"/>
      <c r="D42"/>
      <c r="F42"/>
      <c r="I42" s="369" t="s">
        <v>55</v>
      </c>
      <c r="J42" s="389">
        <v>-164408.62</v>
      </c>
      <c r="K42" s="367"/>
      <c r="M42" s="390"/>
    </row>
    <row r="43" spans="1:13" ht="20.25">
      <c r="A43" s="127">
        <v>42</v>
      </c>
      <c r="D43"/>
      <c r="E43" s="286"/>
      <c r="F43"/>
      <c r="I43" s="391" t="s">
        <v>19</v>
      </c>
      <c r="J43" s="392">
        <f>SUM(J41:J42)</f>
        <v>253602.72999999998</v>
      </c>
      <c r="L43" s="373" t="s">
        <v>56</v>
      </c>
      <c r="M43" s="390"/>
    </row>
    <row r="44" spans="1:10" ht="15.75" customHeight="1">
      <c r="A44" s="127">
        <v>43</v>
      </c>
      <c r="D44"/>
      <c r="E44" s="286"/>
      <c r="F44"/>
      <c r="I44"/>
      <c r="J44"/>
    </row>
    <row r="45" spans="1:13" ht="15.75">
      <c r="A45" s="127">
        <v>44</v>
      </c>
      <c r="B45" s="393" t="s">
        <v>57</v>
      </c>
      <c r="C45" s="290" t="s">
        <v>58</v>
      </c>
      <c r="D45" s="291"/>
      <c r="E45" s="290" t="s">
        <v>59</v>
      </c>
      <c r="F45" s="291"/>
      <c r="G45" s="292" t="s">
        <v>60</v>
      </c>
      <c r="H45" s="293"/>
      <c r="I45" s="294" t="s">
        <v>61</v>
      </c>
      <c r="J45"/>
      <c r="L45" s="295"/>
      <c r="M45" s="295"/>
    </row>
    <row r="46" spans="1:13" ht="14.25" customHeight="1">
      <c r="A46" s="127">
        <v>45</v>
      </c>
      <c r="B46" s="394" t="s">
        <v>62</v>
      </c>
      <c r="C46" s="297">
        <f>'2021-2022 Production Goals'!F7</f>
        <v>544</v>
      </c>
      <c r="D46" s="395" t="s">
        <v>63</v>
      </c>
      <c r="E46" s="299">
        <f>'2021-22 Data'!F40+'2021-22 Data'!N40+'2021-22 Data'!V40+'2021-22 Data'!AD40+'2021-22 Data'!AL40+'2021-22 Data'!AT40+'2021-22 Data'!BB40+'2021-22 Data'!BJ40+'2021-22 Data'!BR40</f>
        <v>233</v>
      </c>
      <c r="F46" s="396" t="s">
        <v>64</v>
      </c>
      <c r="G46" s="297">
        <f aca="true" t="shared" si="3" ref="G46:G47">C46-E46</f>
        <v>311</v>
      </c>
      <c r="H46" s="301"/>
      <c r="I46" s="302">
        <f>IF((E46+E47)=0,"",G36/(E46+E47))</f>
        <v>2899.4537306843263</v>
      </c>
      <c r="J46"/>
      <c r="L46" s="295"/>
      <c r="M46" s="295"/>
    </row>
    <row r="47" spans="1:13" ht="14.25" customHeight="1">
      <c r="A47" s="127">
        <v>46</v>
      </c>
      <c r="B47" s="397" t="s">
        <v>65</v>
      </c>
      <c r="C47" s="304">
        <f>'2021-2022 Production Goals'!F11</f>
        <v>493</v>
      </c>
      <c r="D47" s="398" t="s">
        <v>63</v>
      </c>
      <c r="E47" s="223">
        <f>'2021-22 Data'!F41+'2021-22 Data'!N41+'2021-22 Data'!V41+'2021-22 Data'!AD41+'2021-22 Data'!AL41+'2021-22 Data'!AT41+'2021-22 Data'!BB41+'2021-22 Data'!BJ41+'2021-22 Data'!BR41</f>
        <v>220</v>
      </c>
      <c r="F47" s="399" t="s">
        <v>64</v>
      </c>
      <c r="G47" s="304">
        <f t="shared" si="3"/>
        <v>273</v>
      </c>
      <c r="H47" s="307"/>
      <c r="I47" s="302"/>
      <c r="J47"/>
      <c r="L47" s="295"/>
      <c r="M47" s="295"/>
    </row>
    <row r="48" spans="1:13" ht="15.75" customHeight="1">
      <c r="A48" s="127">
        <v>47</v>
      </c>
      <c r="C48" s="310"/>
      <c r="D48" s="311"/>
      <c r="E48" s="266"/>
      <c r="F48" s="312"/>
      <c r="G48" s="310"/>
      <c r="H48" s="310"/>
      <c r="I48" s="313"/>
      <c r="J48"/>
      <c r="L48" s="295"/>
      <c r="M48" s="295"/>
    </row>
    <row r="49" spans="1:13" ht="15.75" customHeight="1">
      <c r="A49" s="127">
        <v>48</v>
      </c>
      <c r="B49" s="400"/>
      <c r="C49" s="310"/>
      <c r="D49" s="311"/>
      <c r="E49" s="266"/>
      <c r="F49" s="312"/>
      <c r="G49" s="310"/>
      <c r="H49" s="310"/>
      <c r="I49" s="313"/>
      <c r="J49"/>
      <c r="L49" s="295"/>
      <c r="M49" s="295"/>
    </row>
    <row r="50" spans="1:13" ht="15.75" customHeight="1">
      <c r="A50" s="127">
        <v>49</v>
      </c>
      <c r="B50" s="315" t="s">
        <v>66</v>
      </c>
      <c r="C50" s="401">
        <f>'2021-22 Data'!$F$42+'2021-22 Data'!$N$42+'2021-22 Data'!$V$42+'2021-22 Data'!$AD$42+'2021-22 Data'!$AL$42+'2021-22 Data'!$AT$42+'2021-22 Data'!$BB$42+'2021-22 Data'!$BJ$42+'2021-22 Data'!$BR$42</f>
        <v>98352.08</v>
      </c>
      <c r="D50" s="311"/>
      <c r="E50" s="266"/>
      <c r="F50" s="312"/>
      <c r="G50" s="310"/>
      <c r="H50" s="310"/>
      <c r="I50" s="313"/>
      <c r="J50"/>
      <c r="L50" s="295"/>
      <c r="M50" s="295"/>
    </row>
    <row r="51" spans="1:13" ht="15.75" customHeight="1">
      <c r="A51" s="127">
        <v>50</v>
      </c>
      <c r="B51" s="317" t="s">
        <v>67</v>
      </c>
      <c r="C51" s="402">
        <f>'2021-22 Data'!$F$43+'2021-22 Data'!$N$43+'2021-22 Data'!$V$43+'2021-22 Data'!$AD$43+'2021-22 Data'!$AL$43+'2021-22 Data'!$AT$43+'2021-22 Data'!$BB$43+'2021-22 Data'!$BJ$43+'2021-22 Data'!$BR$43</f>
        <v>0</v>
      </c>
      <c r="D51" s="311"/>
      <c r="E51" s="266"/>
      <c r="F51" s="312"/>
      <c r="G51" s="310"/>
      <c r="H51" s="310"/>
      <c r="I51" s="313"/>
      <c r="J51"/>
      <c r="L51" s="295"/>
      <c r="M51" s="295"/>
    </row>
    <row r="52" spans="1:13" ht="15.75" customHeight="1">
      <c r="A52" s="127">
        <v>51</v>
      </c>
      <c r="B52" s="403" t="s">
        <v>68</v>
      </c>
      <c r="C52" s="404">
        <f>SUM(C50:C51)</f>
        <v>98352.08</v>
      </c>
      <c r="D52" s="311"/>
      <c r="E52" s="321"/>
      <c r="F52" s="312"/>
      <c r="G52" s="310"/>
      <c r="H52" s="310"/>
      <c r="I52" s="313"/>
      <c r="J52"/>
      <c r="L52" s="295"/>
      <c r="M52" s="295"/>
    </row>
    <row r="53" ht="15.75">
      <c r="A53" s="127">
        <v>52</v>
      </c>
    </row>
    <row r="54" ht="15.75">
      <c r="A54" s="127">
        <v>53</v>
      </c>
    </row>
    <row r="58" spans="1:10" ht="21" customHeight="1">
      <c r="A58"/>
      <c r="D58"/>
      <c r="F58"/>
      <c r="I58"/>
      <c r="J58"/>
    </row>
    <row r="59" spans="1:10" ht="50.25" customHeight="1">
      <c r="A59"/>
      <c r="D59"/>
      <c r="F59"/>
      <c r="I59"/>
      <c r="J59"/>
    </row>
    <row r="60" spans="1:10" ht="18" customHeight="1">
      <c r="A60"/>
      <c r="D60"/>
      <c r="F60"/>
      <c r="I60"/>
      <c r="J60"/>
    </row>
    <row r="63" spans="1:10" ht="21" customHeight="1">
      <c r="A63"/>
      <c r="D63"/>
      <c r="F63"/>
      <c r="I63"/>
      <c r="J63"/>
    </row>
    <row r="70" spans="1:10" ht="27" customHeight="1">
      <c r="A70"/>
      <c r="D70"/>
      <c r="F70"/>
      <c r="I70"/>
      <c r="J70"/>
    </row>
    <row r="71" spans="1:10" ht="15.75" customHeight="1">
      <c r="A71"/>
      <c r="D71"/>
      <c r="F71"/>
      <c r="I71"/>
      <c r="J71"/>
    </row>
    <row r="73" spans="1:10" ht="15.75">
      <c r="A73"/>
      <c r="D73"/>
      <c r="F73"/>
      <c r="I73"/>
      <c r="J73"/>
    </row>
    <row r="76" spans="1:10" ht="14.25" customHeight="1">
      <c r="A76"/>
      <c r="D76"/>
      <c r="F76"/>
      <c r="I76"/>
      <c r="J76"/>
    </row>
    <row r="78" spans="1:10" ht="15.75" customHeight="1">
      <c r="A78"/>
      <c r="D78"/>
      <c r="F78"/>
      <c r="I78"/>
      <c r="J78"/>
    </row>
    <row r="83" spans="1:13" ht="15.75" customHeight="1">
      <c r="A83" s="127">
        <v>25</v>
      </c>
      <c r="B83" s="400"/>
      <c r="C83" s="310"/>
      <c r="D83" s="311"/>
      <c r="E83" s="321"/>
      <c r="F83" s="312"/>
      <c r="G83" s="310"/>
      <c r="H83" s="310"/>
      <c r="I83" s="313"/>
      <c r="J83"/>
      <c r="L83" s="295"/>
      <c r="M83" s="295"/>
    </row>
    <row r="84" spans="1:13" ht="15.75" customHeight="1">
      <c r="A84" s="127">
        <v>26</v>
      </c>
      <c r="B84" s="400"/>
      <c r="C84" s="310"/>
      <c r="D84" s="311"/>
      <c r="E84" s="321"/>
      <c r="F84" s="312"/>
      <c r="G84" s="310"/>
      <c r="H84" s="310"/>
      <c r="I84" s="313"/>
      <c r="J84"/>
      <c r="L84" s="295"/>
      <c r="M84" s="295"/>
    </row>
  </sheetData>
  <sheetProtection password="CCEB" sheet="1"/>
  <mergeCells count="26">
    <mergeCell ref="B1:J1"/>
    <mergeCell ref="I3:J3"/>
    <mergeCell ref="B9:E9"/>
    <mergeCell ref="B10:E10"/>
    <mergeCell ref="I10:J10"/>
    <mergeCell ref="B11:E11"/>
    <mergeCell ref="I11:J11"/>
    <mergeCell ref="B12:E12"/>
    <mergeCell ref="M12:M13"/>
    <mergeCell ref="B13:E13"/>
    <mergeCell ref="I13:J13"/>
    <mergeCell ref="M14:M16"/>
    <mergeCell ref="I19:I20"/>
    <mergeCell ref="B28:J28"/>
    <mergeCell ref="I30:J30"/>
    <mergeCell ref="B36:E36"/>
    <mergeCell ref="B37:E37"/>
    <mergeCell ref="I37:J37"/>
    <mergeCell ref="B38:E38"/>
    <mergeCell ref="I38:J38"/>
    <mergeCell ref="B39:E39"/>
    <mergeCell ref="M39:M40"/>
    <mergeCell ref="B40:E40"/>
    <mergeCell ref="I40:J40"/>
    <mergeCell ref="M41:M43"/>
    <mergeCell ref="I46:I47"/>
  </mergeCells>
  <printOptions horizontalCentered="1"/>
  <pageMargins left="0.15208333333333332" right="0.1125" top="0.3972222222222222" bottom="0.36944444444444446" header="0.24583333333333332" footer="0.1284722222222222"/>
  <pageSetup horizontalDpi="300" verticalDpi="300" orientation="landscape"/>
  <headerFooter alignWithMargins="0">
    <oddHeader>&amp;L&amp;"Arial Black,Bold"&amp;8&amp;D   &amp;T&amp;R&amp;8Page  &amp;P  of  &amp;N</oddHeader>
    <oddFooter>&amp;C&amp;8&amp;F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2021-10-01T12:46:57Z</cp:lastPrinted>
  <dcterms:modified xsi:type="dcterms:W3CDTF">2021-10-11T14:33:30Z</dcterms:modified>
  <cp:category/>
  <cp:version/>
  <cp:contentType/>
  <cp:contentStatus/>
  <cp:revision>1199</cp:revision>
</cp:coreProperties>
</file>